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defaultThemeVersion="166925"/>
  <mc:AlternateContent xmlns:mc="http://schemas.openxmlformats.org/markup-compatibility/2006">
    <mc:Choice Requires="x15">
      <x15ac:absPath xmlns:x15ac="http://schemas.microsoft.com/office/spreadsheetml/2010/11/ac" url="Z:\Aktualni prehodi\Občina Ormož\Postajalisce Frankovci\JN Izvedba Frankovci\RD postajališčee Frankovci\Vprašanja ponudnikov\"/>
    </mc:Choice>
  </mc:AlternateContent>
  <xr:revisionPtr revIDLastSave="0" documentId="13_ncr:1_{32CA505D-6F1B-4E06-922C-B3FEC4D905EB}" xr6:coauthVersionLast="36" xr6:coauthVersionMax="36" xr10:uidLastSave="{00000000-0000-0000-0000-000000000000}"/>
  <bookViews>
    <workbookView xWindow="0" yWindow="0" windowWidth="23040" windowHeight="8490" activeTab="2" xr2:uid="{00000000-000D-0000-FFFF-FFFF00000000}"/>
  </bookViews>
  <sheets>
    <sheet name="REKAPITULACIJA" sheetId="2" r:id="rId1"/>
    <sheet name="Uvodna stran" sheetId="3" r:id="rId2"/>
    <sheet name="Popis del" sheetId="1" r:id="rId3"/>
  </sheets>
  <definedNames>
    <definedName name="_xlnm._FilterDatabase" localSheetId="2" hidden="1">'Popis del'!$B$1:$B$466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66" i="1" l="1"/>
  <c r="F364" i="1"/>
  <c r="F356" i="1"/>
  <c r="F345" i="1"/>
  <c r="F6" i="1" l="1"/>
  <c r="F7" i="1"/>
  <c r="F8" i="1"/>
  <c r="F11" i="1"/>
  <c r="F12" i="1"/>
  <c r="F13" i="1"/>
  <c r="F14" i="1"/>
  <c r="F15" i="1"/>
  <c r="F17" i="1"/>
  <c r="F18" i="1"/>
  <c r="F20" i="1"/>
  <c r="F21" i="1"/>
  <c r="F22" i="1"/>
  <c r="F23" i="1"/>
  <c r="F24" i="1"/>
  <c r="F25" i="1"/>
  <c r="F466" i="1" l="1"/>
  <c r="F465" i="1"/>
  <c r="F464" i="1"/>
  <c r="F463" i="1"/>
  <c r="F462" i="1"/>
  <c r="F461" i="1"/>
  <c r="F460" i="1"/>
  <c r="F459" i="1"/>
  <c r="F456" i="1"/>
  <c r="F455" i="1"/>
  <c r="F453" i="1"/>
  <c r="F452" i="1"/>
  <c r="F451" i="1"/>
  <c r="F450" i="1"/>
  <c r="F447" i="1"/>
  <c r="F446" i="1"/>
  <c r="F445" i="1"/>
  <c r="F444" i="1"/>
  <c r="F442" i="1"/>
  <c r="F441" i="1"/>
  <c r="F438" i="1"/>
  <c r="F436" i="1"/>
  <c r="F435" i="1"/>
  <c r="F433" i="1"/>
  <c r="F432" i="1"/>
  <c r="F431" i="1"/>
  <c r="F428" i="1"/>
  <c r="F427" i="1"/>
  <c r="F426" i="1"/>
  <c r="F425" i="1"/>
  <c r="F422" i="1"/>
  <c r="F421" i="1"/>
  <c r="F419" i="1"/>
  <c r="F418" i="1"/>
  <c r="F417" i="1"/>
  <c r="F416" i="1"/>
  <c r="F414" i="1"/>
  <c r="F412" i="1"/>
  <c r="F410" i="1"/>
  <c r="F409" i="1"/>
  <c r="F408" i="1"/>
  <c r="F407" i="1"/>
  <c r="F406" i="1"/>
  <c r="F403" i="1"/>
  <c r="F402" i="1"/>
  <c r="F401" i="1"/>
  <c r="F400" i="1"/>
  <c r="F399" i="1"/>
  <c r="F398" i="1"/>
  <c r="F397" i="1"/>
  <c r="F395" i="1"/>
  <c r="F394" i="1"/>
  <c r="F393" i="1"/>
  <c r="F392" i="1"/>
  <c r="F388" i="1"/>
  <c r="F387" i="1"/>
  <c r="F386" i="1"/>
  <c r="F385" i="1"/>
  <c r="F383" i="1"/>
  <c r="F382" i="1"/>
  <c r="F381" i="1"/>
  <c r="F380" i="1"/>
  <c r="F377" i="1"/>
  <c r="F376" i="1"/>
  <c r="F375" i="1"/>
  <c r="F374" i="1"/>
  <c r="F373" i="1"/>
  <c r="F372" i="1"/>
  <c r="F371" i="1"/>
  <c r="F370" i="1"/>
  <c r="F368" i="1"/>
  <c r="F367" i="1"/>
  <c r="F362" i="1"/>
  <c r="F361" i="1"/>
  <c r="F360" i="1"/>
  <c r="F359" i="1"/>
  <c r="F358" i="1"/>
  <c r="F357" i="1"/>
  <c r="F355" i="1"/>
  <c r="F354" i="1"/>
  <c r="F353" i="1"/>
  <c r="F351" i="1"/>
  <c r="F350" i="1"/>
  <c r="F349" i="1"/>
  <c r="F348" i="1"/>
  <c r="F347" i="1"/>
  <c r="F346" i="1"/>
  <c r="F344" i="1"/>
  <c r="F343" i="1"/>
  <c r="F342" i="1"/>
  <c r="F341" i="1"/>
  <c r="F339" i="1"/>
  <c r="F338" i="1"/>
  <c r="F337" i="1"/>
  <c r="F336" i="1"/>
  <c r="F335" i="1"/>
  <c r="F334" i="1"/>
  <c r="F333" i="1"/>
  <c r="F332" i="1"/>
  <c r="F331" i="1"/>
  <c r="F330" i="1"/>
  <c r="F329" i="1"/>
  <c r="F327" i="1"/>
  <c r="F326" i="1"/>
  <c r="F325" i="1"/>
  <c r="F324" i="1"/>
  <c r="F323" i="1"/>
  <c r="F322" i="1"/>
  <c r="F321" i="1"/>
  <c r="F320" i="1"/>
  <c r="F319" i="1"/>
  <c r="F318" i="1"/>
  <c r="F317" i="1"/>
  <c r="F314" i="1"/>
  <c r="F313" i="1"/>
  <c r="F312" i="1"/>
  <c r="F311" i="1"/>
  <c r="F310" i="1"/>
  <c r="F309" i="1"/>
  <c r="F308" i="1"/>
  <c r="F307" i="1"/>
  <c r="F306" i="1"/>
  <c r="F305" i="1"/>
  <c r="F304" i="1"/>
  <c r="F303" i="1"/>
  <c r="F302" i="1"/>
  <c r="F301" i="1"/>
  <c r="F300" i="1"/>
  <c r="F299" i="1"/>
  <c r="F298" i="1"/>
  <c r="F297" i="1"/>
  <c r="F296" i="1"/>
  <c r="F295" i="1"/>
  <c r="F294" i="1"/>
  <c r="F293" i="1"/>
  <c r="F292" i="1"/>
  <c r="F291" i="1"/>
  <c r="F290" i="1"/>
  <c r="F289" i="1"/>
  <c r="F281" i="1"/>
  <c r="F280" i="1"/>
  <c r="F279" i="1"/>
  <c r="F278" i="1"/>
  <c r="F277" i="1"/>
  <c r="F242" i="1"/>
  <c r="F241" i="1"/>
  <c r="F240" i="1"/>
  <c r="F239" i="1"/>
  <c r="F238" i="1"/>
  <c r="F237" i="1"/>
  <c r="F236" i="1"/>
  <c r="F235" i="1"/>
  <c r="F234" i="1"/>
  <c r="F233" i="1"/>
  <c r="F232" i="1"/>
  <c r="F231" i="1"/>
  <c r="F230" i="1"/>
  <c r="F229" i="1"/>
  <c r="F228" i="1"/>
  <c r="F227" i="1"/>
  <c r="F226" i="1"/>
  <c r="F225" i="1"/>
  <c r="F224" i="1"/>
  <c r="F222" i="1"/>
  <c r="F221" i="1"/>
  <c r="F220" i="1"/>
  <c r="F219" i="1"/>
  <c r="F218" i="1"/>
  <c r="F217" i="1"/>
  <c r="F216" i="1"/>
  <c r="F215" i="1"/>
  <c r="F214" i="1"/>
  <c r="F213" i="1"/>
  <c r="F212" i="1"/>
  <c r="F211" i="1"/>
  <c r="F210" i="1"/>
  <c r="F209" i="1"/>
  <c r="F208" i="1"/>
  <c r="F207" i="1"/>
  <c r="F206" i="1"/>
  <c r="F205" i="1"/>
  <c r="F202" i="1"/>
  <c r="F201" i="1"/>
  <c r="F200" i="1"/>
  <c r="F199" i="1"/>
  <c r="F197" i="1"/>
  <c r="F196" i="1"/>
  <c r="F195" i="1"/>
  <c r="F194" i="1"/>
  <c r="F193" i="1"/>
  <c r="F185" i="1"/>
  <c r="F183" i="1"/>
  <c r="F173" i="1"/>
  <c r="F171" i="1"/>
  <c r="F170" i="1"/>
  <c r="F169" i="1"/>
  <c r="F168" i="1"/>
  <c r="F167" i="1"/>
  <c r="F166" i="1"/>
  <c r="F165" i="1"/>
  <c r="F164" i="1"/>
  <c r="F163" i="1"/>
  <c r="F162"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5" i="1"/>
  <c r="F94" i="1"/>
  <c r="F93" i="1"/>
  <c r="F92" i="1"/>
  <c r="F91" i="1"/>
  <c r="F90" i="1"/>
  <c r="F89" i="1"/>
  <c r="F88" i="1"/>
  <c r="F87" i="1"/>
  <c r="F86" i="1"/>
  <c r="F83" i="1"/>
  <c r="F82" i="1"/>
  <c r="F81" i="1"/>
  <c r="F80" i="1"/>
  <c r="F79" i="1"/>
  <c r="F77" i="1"/>
  <c r="F76" i="1"/>
  <c r="F75" i="1"/>
  <c r="F74" i="1"/>
  <c r="F73" i="1"/>
  <c r="F72" i="1"/>
  <c r="F70" i="1"/>
  <c r="F69" i="1"/>
  <c r="F68" i="1"/>
  <c r="F67" i="1"/>
  <c r="F66" i="1"/>
  <c r="F65" i="1"/>
  <c r="F64" i="1"/>
  <c r="F63" i="1"/>
  <c r="F61" i="1"/>
  <c r="F60" i="1"/>
  <c r="F59" i="1"/>
  <c r="F58" i="1"/>
  <c r="F57" i="1"/>
  <c r="F56" i="1"/>
  <c r="F55" i="1"/>
  <c r="F54" i="1"/>
  <c r="F53" i="1"/>
  <c r="F52" i="1"/>
  <c r="F49" i="1"/>
  <c r="F48" i="1"/>
  <c r="F47" i="1"/>
  <c r="F46" i="1"/>
  <c r="F45" i="1"/>
  <c r="F44" i="1"/>
  <c r="F43" i="1"/>
  <c r="F42" i="1"/>
  <c r="F41" i="1"/>
  <c r="F40" i="1"/>
  <c r="F39" i="1"/>
  <c r="F38" i="1"/>
  <c r="F37" i="1"/>
  <c r="F36" i="1"/>
  <c r="F35" i="1"/>
  <c r="F34" i="1"/>
  <c r="F33" i="1"/>
  <c r="F32" i="1"/>
  <c r="F31" i="1"/>
  <c r="F30" i="1"/>
  <c r="F29" i="1"/>
  <c r="F28" i="1"/>
  <c r="F27" i="1"/>
  <c r="F16" i="1"/>
  <c r="F9" i="1"/>
  <c r="F454" i="1" l="1"/>
  <c r="F449" i="1"/>
  <c r="F443" i="1"/>
  <c r="F440" i="1"/>
  <c r="F437" i="1"/>
  <c r="F434" i="1"/>
  <c r="F430" i="1"/>
  <c r="F420" i="1"/>
  <c r="F415" i="1"/>
  <c r="F413" i="1"/>
  <c r="F411" i="1"/>
  <c r="F405" i="1"/>
  <c r="F396" i="1"/>
  <c r="F391" i="1"/>
  <c r="F458" i="1"/>
  <c r="F457" i="1" s="1"/>
  <c r="C18" i="2" s="1"/>
  <c r="B16" i="2"/>
  <c r="B15" i="2"/>
  <c r="B14" i="2"/>
  <c r="B13" i="2"/>
  <c r="D424" i="1"/>
  <c r="F424" i="1" s="1"/>
  <c r="F423" i="1" s="1"/>
  <c r="F448" i="1" l="1"/>
  <c r="C17" i="2" s="1"/>
  <c r="F439" i="1"/>
  <c r="C16" i="2" s="1"/>
  <c r="F429" i="1"/>
  <c r="C15" i="2" s="1"/>
  <c r="F404" i="1"/>
  <c r="C14" i="2" s="1"/>
  <c r="F390" i="1"/>
  <c r="C13" i="2" s="1"/>
  <c r="F379" i="1"/>
  <c r="D176" i="1"/>
  <c r="F176" i="1" s="1"/>
  <c r="D177" i="1"/>
  <c r="F177" i="1" s="1"/>
  <c r="D178" i="1"/>
  <c r="F178" i="1" s="1"/>
  <c r="D181" i="1"/>
  <c r="F181" i="1" s="1"/>
  <c r="D182" i="1"/>
  <c r="F182" i="1" s="1"/>
  <c r="D184" i="1"/>
  <c r="F184" i="1" s="1"/>
  <c r="D187" i="1"/>
  <c r="F187" i="1" s="1"/>
  <c r="D189" i="1"/>
  <c r="F189" i="1" s="1"/>
  <c r="D190" i="1"/>
  <c r="F190" i="1" s="1"/>
  <c r="F172" i="1"/>
  <c r="C12" i="2" l="1"/>
  <c r="F369" i="1"/>
  <c r="C10" i="2" s="1"/>
  <c r="F198" i="1"/>
  <c r="F316" i="1"/>
  <c r="F192" i="1"/>
  <c r="F328" i="1"/>
  <c r="F384" i="1"/>
  <c r="F378" i="1" s="1"/>
  <c r="C11" i="2" s="1"/>
  <c r="F223" i="1"/>
  <c r="F340" i="1"/>
  <c r="F352" i="1"/>
  <c r="F204" i="1"/>
  <c r="F175" i="1"/>
  <c r="F161" i="1"/>
  <c r="F85" i="1"/>
  <c r="F127" i="1"/>
  <c r="F96" i="1"/>
  <c r="D180" i="1"/>
  <c r="D188" i="1"/>
  <c r="F188" i="1" l="1"/>
  <c r="F186" i="1" s="1"/>
  <c r="F180" i="1"/>
  <c r="F179" i="1" s="1"/>
  <c r="F191" i="1"/>
  <c r="C7" i="2" s="1"/>
  <c r="F203" i="1"/>
  <c r="C8" i="2" s="1"/>
  <c r="F315" i="1"/>
  <c r="C9" i="2" s="1"/>
  <c r="F84" i="1"/>
  <c r="C5" i="2" s="1"/>
  <c r="F78" i="1"/>
  <c r="F10" i="1"/>
  <c r="F71" i="1"/>
  <c r="F62" i="1"/>
  <c r="F51" i="1"/>
  <c r="F174" i="1" l="1"/>
  <c r="C6" i="2" s="1"/>
  <c r="F50" i="1"/>
  <c r="F26" i="1" l="1"/>
  <c r="F19" i="1"/>
  <c r="F5" i="1"/>
  <c r="F4" i="1" l="1"/>
  <c r="F3" i="1" s="1"/>
  <c r="F2" i="1" s="1"/>
  <c r="C4" i="2" l="1"/>
  <c r="C3" i="2" l="1"/>
  <c r="C20" i="2"/>
  <c r="C22" i="2" l="1"/>
  <c r="C23" i="2" s="1"/>
  <c r="C24" i="2" s="1"/>
</calcChain>
</file>

<file path=xl/sharedStrings.xml><?xml version="1.0" encoding="utf-8"?>
<sst xmlns="http://schemas.openxmlformats.org/spreadsheetml/2006/main" count="1238" uniqueCount="614">
  <si>
    <t>Poz.</t>
  </si>
  <si>
    <t>Opis</t>
  </si>
  <si>
    <t>EM</t>
  </si>
  <si>
    <t>I.</t>
  </si>
  <si>
    <t>1.</t>
  </si>
  <si>
    <t>2.</t>
  </si>
  <si>
    <t>m1</t>
  </si>
  <si>
    <t>3.</t>
  </si>
  <si>
    <t>4.</t>
  </si>
  <si>
    <t>5.</t>
  </si>
  <si>
    <t>II.</t>
  </si>
  <si>
    <t>REKAPITULACIJA</t>
  </si>
  <si>
    <t>6.</t>
  </si>
  <si>
    <t>8.</t>
  </si>
  <si>
    <t>9.</t>
  </si>
  <si>
    <t>10.</t>
  </si>
  <si>
    <t>Cena/EM</t>
  </si>
  <si>
    <t>Količina</t>
  </si>
  <si>
    <t>Skupaj</t>
  </si>
  <si>
    <t>SKUPAJ Z DDV</t>
  </si>
  <si>
    <t>Enota cene mora vsebovati:</t>
  </si>
  <si>
    <t>vsa potrebna pripravljalna dela,</t>
  </si>
  <si>
    <t>vsa potrebna merjenja na objektu,</t>
  </si>
  <si>
    <t>vse potrebne transporte do mesta vgrajevanja,</t>
  </si>
  <si>
    <t>skladiščenje materiala na gradbišču,</t>
  </si>
  <si>
    <t>pripravo in izdelavo vzorcev vgrajenih materialov in opreme,</t>
  </si>
  <si>
    <t>vso potrebno delo za dokončanje izdelka,</t>
  </si>
  <si>
    <t xml:space="preserve">vsa potrebna pomožna sredstva na objektu kot so lestve, odri in podobno, </t>
  </si>
  <si>
    <t xml:space="preserve">usklajevanje z osnovnim načrtom in posvetovanje s projektantom,  </t>
  </si>
  <si>
    <t>terminsko usklajevanje del z ostalimi izvajalci na objektu,</t>
  </si>
  <si>
    <t>popravilo eventuelne škode povzročene ostalim izvajalcem na gradbišču,</t>
  </si>
  <si>
    <t>čiščenje in odvoz odvečnega materiala v stalno deponijo,</t>
  </si>
  <si>
    <t>plačilo komunalnega prispevka za stalno deponijo odpadnega materiala.</t>
  </si>
  <si>
    <t>SPLOŠNO</t>
  </si>
  <si>
    <t>-</t>
  </si>
  <si>
    <t>IZVAJALEC MORA PRED PRIČETKOM DEL OBVEZNO PREVERITI VSE MERE NA OBJEKTU!</t>
  </si>
  <si>
    <t>IZVAJALEC DEL MORA SKLADNO Z ZAKONOM O GRADITVI OBJEKTOV VGRAJEVATI USTREZNE GRADBENE PROIZVODE Z VNAPREJ IZDELANIMI DELAVNIŠKIMI NAČRTI, KI MORAJO BITI POTRJENI S STRANI PROJEKTANTA.</t>
  </si>
  <si>
    <t>stroške pridobitve vseh potrebnih dovoljenj</t>
  </si>
  <si>
    <t>stroške del in storitev, ki izhajajo iz zahtev soglasij in projektnih pogojev pristojnih soglasodajalcev</t>
  </si>
  <si>
    <t>stroške, vezane na izpolnjevanje okoljskih zahtev</t>
  </si>
  <si>
    <t>stroške izvedbe ukrepov za zagotavljanje varnosti in varstvu pri delu</t>
  </si>
  <si>
    <t xml:space="preserve">stroške prestavitev in ureditev komunalno-energetske infrastrukture in drugih naprav </t>
  </si>
  <si>
    <t>stroške izvedbe in vzdrževanja dostopnih in gradbiščnih poti</t>
  </si>
  <si>
    <t>stroške čiščenja terena, odstranitev ovir, urejanje terena in vrnitev v prvotno stanje</t>
  </si>
  <si>
    <t>stroške izdelave elaboratov za izvedbo prometnih zapor cest, stroški pridobivanja ustreznih soglasij in dovoljenj, kot tudi vsi stroški izdelave in vzdrževanja  prometnih zapor, obvozov, gradbenih in drugih priključkov ter drugih ukrepov za normalno odvijanje prometa</t>
  </si>
  <si>
    <t>stroške izvedbe vseh izvajalčevih tekočih kontrol kvalitete, vključno z vmesnimi in končnimi poročili, vse v smislu dokazovanja kvalitete izvedenih del</t>
  </si>
  <si>
    <t>stroške preiskav za pridobitev atestov, preskušanje in za preiskave tehnologije</t>
  </si>
  <si>
    <t>stroške testiranj na sedežu ponudnika, naročnika ali zunanjih izvajalcev</t>
  </si>
  <si>
    <t>vse stroške izdelave zahtevanih vzorcev</t>
  </si>
  <si>
    <t>stroške potrebnih merjenj opravljenih količin in kontrolnih merjenj</t>
  </si>
  <si>
    <t>stroške dobave in vgradnje materiala, naprav in opreme, pritrdilnega in drobnega materiala, ki so potrebne za izvedbo del skladno z razpisno in projektno dokumentacijo</t>
  </si>
  <si>
    <t>stroške, ki niso posebej specifirani in opredeljeni v posameznih postavkah  pogodbenega predračuna in so v skladu s pravili stroke in pravilnimi postopki izvajanja del in storitev nujno potrebni za izvedbo in predajo posameznih del, tako, da izvajalec nima pravice zahtevati nikakršnega doplačila na ponudbeno ceno za posamezno postavko</t>
  </si>
  <si>
    <t>stroške vmesnih in finalnih čiščenj</t>
  </si>
  <si>
    <t>vse ponudbene postavke, razen kjer to ni posebej navedeno,  predstavljajo dobavo in montažo z vsemi zunanjimi in notranjimi transporti</t>
  </si>
  <si>
    <t>Vse stroške odprave poškodb in vse stroške nastale zaradi poškodb kablov in komunalnih vodov oziroma naprav med izvajanjem del za katere je izvajalec vedel oz. bi moral vedeti</t>
  </si>
  <si>
    <t>22% DDV</t>
  </si>
  <si>
    <t>A.</t>
  </si>
  <si>
    <t>B.</t>
  </si>
  <si>
    <t>GRADBENA DELA</t>
  </si>
  <si>
    <t>ZEMELJSKA DELA</t>
  </si>
  <si>
    <t>m3</t>
  </si>
  <si>
    <t>Izkop za temelje v zemlj.III.-IV.ktg z odmetom materiala; pasovni in točkovni temelj</t>
  </si>
  <si>
    <t>Zasip za temelji z materialom od izkopa s premetom, vgrajevanjem in utrjevanjem</t>
  </si>
  <si>
    <t>Splaniranje preostalega materiala</t>
  </si>
  <si>
    <t>OPOMBA: Ostala dela za tlak z obrobami niso vključena - glej peron</t>
  </si>
  <si>
    <t>BETONSKA DELA</t>
  </si>
  <si>
    <t>Dobava in vgrajevanje betona C12/15 v podložni beton pod temelji</t>
  </si>
  <si>
    <t>Dobava in vgrajevanje betona C25/30, XC2 v armirano betonske temelje; točkovna temelja in peta pasovnega temelja</t>
  </si>
  <si>
    <t>Dobava in vgrajevanje betona C25/30, XC4, XF4, PVII v arm. bet. steno; betonska konstrukcija vidna in vodotesna izvedba; beton brez dodatnih obdelav</t>
  </si>
  <si>
    <t>Betonsko jeklo - B St 500 S z dobavo in vgraditvijo (rebrasta armatura, mreža)</t>
  </si>
  <si>
    <t>kg</t>
  </si>
  <si>
    <t>Istočasno zaribanje površine betona s cem.m. 1:2; vrh stene</t>
  </si>
  <si>
    <t>m2</t>
  </si>
  <si>
    <t xml:space="preserve">Zidarska pomoč pri vzidavi kovinskih sidernih elementov </t>
  </si>
  <si>
    <t>kovinski stebri - zalitje z betonom C30/37 do 0.05m3/kom</t>
  </si>
  <si>
    <t>za kapno lego</t>
  </si>
  <si>
    <t>kom</t>
  </si>
  <si>
    <t>III.</t>
  </si>
  <si>
    <t>TESARSKA DELA</t>
  </si>
  <si>
    <t>Opaž roba podložnega betona viš. do 10cm</t>
  </si>
  <si>
    <t>Opaž pasovnih temeljev</t>
  </si>
  <si>
    <t>Gladek dvostranski opaž stene za viden beton; beton ostane viden brez dodatnih obdelav. Robovi konstrukcij so posneti - nameščene trikotne letve</t>
  </si>
  <si>
    <t>Namestitev in odstranitev škatel za izvedbo odprtine za steber v temelju vel. do 1m2/kom</t>
  </si>
  <si>
    <t>Lahki premični oder za izvedbo del na strehi, z ograjo pristopi; viš. 2.00-4.00m; tl. Mera+2x10.00 m; tl. Mera+2x1,00 m</t>
  </si>
  <si>
    <t>IV.</t>
  </si>
  <si>
    <t>ODVODNJAVANJE</t>
  </si>
  <si>
    <t>Izkop za kanalizacijo v zemlj.III.ktg z odmetom materiala oziroma odvozom v začasno deponijo</t>
  </si>
  <si>
    <t>Planiranje dna kanala</t>
  </si>
  <si>
    <t>Zasipanje kanalizacije z materialom od izkopa s premetom, vgrajevanje in utrjevanjem</t>
  </si>
  <si>
    <t>Nakladanje odvečnega materiala na kamion in odvoz v stalno deponijo, stresanje in splaniranje (količine v raščenem stanju)</t>
  </si>
  <si>
    <t xml:space="preserve">Naprava peskolova ob objektu iz bet.cevi fi 40cm gl.1m, z napravo podložnega betona C8/10, betoniranjem dna z betonom C25/30 in obdelavo dna s cem.malto 1:2, dobavo in vgraditvijo ltž </t>
  </si>
  <si>
    <t>Naprava peskolova ob kanaleti iz bet.cevi   fi 60cm gl. 1.00m z napravo podložnega betona C8/10, betoniranjem dna z betonom C25/30 in obdelavo dna s cem.m. 1:2, naprava priključka odtoka, napravo vroče cinkane rešetke - mreža iz ploščatega jekla v okvirju iz kotnika, težje pohodne izvedbe; odtok iz strehe</t>
  </si>
  <si>
    <t xml:space="preserve">Dobava in vgraditev kanalet z ltž rešetkami D400 kot n.pr.tip Hauraton faserfix - super 150 z vgrajenim padcem </t>
  </si>
  <si>
    <t xml:space="preserve">7. </t>
  </si>
  <si>
    <t>kanalete v padcu in rešetke, skupne dolžine 12m, z vgradnjo odtočnega dela</t>
  </si>
  <si>
    <t>a.)</t>
  </si>
  <si>
    <t>b.)</t>
  </si>
  <si>
    <t>c.)</t>
  </si>
  <si>
    <t xml:space="preserve">naprava temelja </t>
  </si>
  <si>
    <t>planiranje in utrditev tamponske podlage (tampon pri drugih delih)</t>
  </si>
  <si>
    <t>naprava armirane betonske podlage in obbetoniranje ob straneh; beton C16/20</t>
  </si>
  <si>
    <t>dobava in vgraditev armature - mreže; ocena</t>
  </si>
  <si>
    <t>opaž roba ob straneh</t>
  </si>
  <si>
    <t>tesnitev stika okvirja kanalete s tlakom</t>
  </si>
  <si>
    <t>stiropor deb.1cm ob bet.tlaku in tesnitev s trajnoelastično zalivno maso v gl.ca 2cm</t>
  </si>
  <si>
    <t>Dobava in polaganje kanalizacije iz PVC cevi s pod in obbetoniranjem</t>
  </si>
  <si>
    <t>fi 100 mm</t>
  </si>
  <si>
    <t>odcep fi 100 mm</t>
  </si>
  <si>
    <t>Izpust po brežini</t>
  </si>
  <si>
    <t>obbetoniranje iztoka cevi fi 100mm</t>
  </si>
  <si>
    <t>betonske montažne koritnice po 2m1 na beto.podlago</t>
  </si>
  <si>
    <t>kamnita obloga deb.20cm na betonski podlagi deb.15cm ter predhodna naprava tamponske podlage deb.20cm</t>
  </si>
  <si>
    <t>Čiščenje kanalizacije po zaključku del</t>
  </si>
  <si>
    <t>11.</t>
  </si>
  <si>
    <t>OBRTNIŠKA DELA</t>
  </si>
  <si>
    <t>TESARSKA DELA - KONSTRUKCIJA</t>
  </si>
  <si>
    <t>Izdelava, dobava in montaža lesenega dela nadstreška sestavljenega iz soh, strešnega dvokapnega dela (sestavljen iz elementov trikotne oblike z vzdolžnimi povezavami) in stranski prehod špirovcev v vertikalni del z zaključkom na zidu. Stiki so izvedeni z lesnimi zvezami in povezani s kovinskimi deli.</t>
  </si>
  <si>
    <t>Les je hrastov, skoblan, profiliran, zaščiten s protiglivičnim premazom (videz lesa naraven). Vsi pritrdilni in povezovalni in spojni kovinski elementi so izvedeni iz nerjavnega jekla in so vključeni v ceno. Pod lego na zidu je položiti bitumenski varilni trak ipd.</t>
  </si>
  <si>
    <t>Poraba lesa do 0.07m3/m2</t>
  </si>
  <si>
    <t>Izvedba po detajlnih načrtih.</t>
  </si>
  <si>
    <t>Opaž strešin s skoblanim smrekovimi deskami na pero in utor deb. 2.2cm pritrjene na špirovce. Površine so zaščitene z lazurnim premazom (videz lesa naraven)</t>
  </si>
  <si>
    <t>Dvojno letvanje strešin s smrekovimi letvami zaščitene z antiglivičnim premazom</t>
  </si>
  <si>
    <t>letve 5/3cm nad špirovci</t>
  </si>
  <si>
    <t>letve 5/3cm za dvojno kritje z opečnim bobrovcem</t>
  </si>
  <si>
    <t>letev v slemenu</t>
  </si>
  <si>
    <t>KROVOKLEPARSKA DELA</t>
  </si>
  <si>
    <t>Dvojno pokrivanje strešin z opečnim bobrovcem pritrjen na letve</t>
  </si>
  <si>
    <t>Pokrivanje slemena z utrditvijo</t>
  </si>
  <si>
    <t>Naprava obrob iz cinkotit pločevine deb.0.7mm</t>
  </si>
  <si>
    <t>čelna obroba r.š. 40cm</t>
  </si>
  <si>
    <t>kapna obroba r.š. 40cm</t>
  </si>
  <si>
    <t>Naprava žleba polkrožne oblike r.š. 25cm iz cinkotit pločevine deb. 0.7mm s kljukami iz nerjavnega jekla pritrjene na les.</t>
  </si>
  <si>
    <t>Priključek žleba na cev (oz. iztok), kotlič iz cinkolit pločevine; za fi 8cm</t>
  </si>
  <si>
    <t>Vertikalna odtočna cev fi 8cm iz cinkotit pločevine, spodaj izpust (1kom)</t>
  </si>
  <si>
    <t>KLJUČAVNIČARSKA DELA</t>
  </si>
  <si>
    <t>Izdelava, dobava in montaža jeklene podporne konstrukcije nadstreška sestavljena iz 2 stebrov iz okrogle cevi, ležišča, z navarjenimi sidri, natezne vezi v ostrešju</t>
  </si>
  <si>
    <t>Izvedba po detajlnih načrtih!</t>
  </si>
  <si>
    <t>Površine so očiščene - peskane in vroče cinkane</t>
  </si>
  <si>
    <t>ocena</t>
  </si>
  <si>
    <t>Dvakratno pleskanje kovinske konstrukcije ter predhodni premaz z osnovno barvo.</t>
  </si>
  <si>
    <t>Barva po izbiri projektanta</t>
  </si>
  <si>
    <t>STEKLARSKA DELA</t>
  </si>
  <si>
    <t>Stenska zasteklitev z brezbarvnim kaljenim triplex steklom - skupne deb. 10mm s potrebnim nosilnimi in tesnilnimi profili - okvirji (nerjaveče) pritrjeni na konstrukcijo.</t>
  </si>
  <si>
    <t>vertikalni - stenski del (v betonski odprtini oz.ob lesenem ogrodju)</t>
  </si>
  <si>
    <t>stena z nosilno konstrukcijo</t>
  </si>
  <si>
    <t>Naprava odkapne police oziroma odkapni profil v nerjavni izvedbi (n.pr. Al - eluksirani profil deb.2mm) r.š. do 30cm; vse stike je tesniti s trajnoelastičnim kitom</t>
  </si>
  <si>
    <t xml:space="preserve">Zakoličba trase kabelske kanalizacije </t>
  </si>
  <si>
    <t>m</t>
  </si>
  <si>
    <t>Planiranje in utrjevanje dna jame</t>
  </si>
  <si>
    <t>7.</t>
  </si>
  <si>
    <t>ELEKTROMONTAŽNA DELA</t>
  </si>
  <si>
    <t>kos</t>
  </si>
  <si>
    <t xml:space="preserve">-tesnitev uvodnih cevi Raychem RDSS, </t>
  </si>
  <si>
    <t>Izgradnja zemeljskega priključka od PMO do droga NN mreže</t>
  </si>
  <si>
    <t>Zakoličba trase kabelske kanalizacije</t>
  </si>
  <si>
    <t>-dodatek za izkop pod cesto</t>
  </si>
  <si>
    <t>Zaključek kabla v omari</t>
  </si>
  <si>
    <t>12.</t>
  </si>
  <si>
    <t>13.</t>
  </si>
  <si>
    <t>14.</t>
  </si>
  <si>
    <t>Stroški izklopa v času gradnje</t>
  </si>
  <si>
    <t>15.</t>
  </si>
  <si>
    <t>PRIPRAVLJALNA DELA</t>
  </si>
  <si>
    <t>PERON</t>
  </si>
  <si>
    <t>Opomba: odvodnjevanje na peronu je vključeno v projektu zavetišča!</t>
  </si>
  <si>
    <t>Zakoličba perona</t>
  </si>
  <si>
    <t>Postavljenje prečnih profilov</t>
  </si>
  <si>
    <t>Izkop materiala v III.kat.; vključno v delu temelja peronskega robnika z odvozom materiala v začasno oz.stalno deponijo</t>
  </si>
  <si>
    <t>Zaščita gramozne grede tira zaradi izkopa temelja za peronski zid</t>
  </si>
  <si>
    <t>Planiranje in utrjevanje podlage; vključno pod "L" elementom podložnega betona</t>
  </si>
  <si>
    <t>Fino planiranje in utrjevanje površine tampona pred zaključnim slojem</t>
  </si>
  <si>
    <t>Naprava temelja - podlage za peronski "L" element</t>
  </si>
  <si>
    <t>beton C25/30</t>
  </si>
  <si>
    <t>opaž robov betona (vključno dilatacije - delovni stik)</t>
  </si>
  <si>
    <t>16.</t>
  </si>
  <si>
    <t>Vlaganje stiropora v dilatacije temeljev in delno pete L zidu</t>
  </si>
  <si>
    <t>-deb.3,5cm (temelj in delno peta L zidu)</t>
  </si>
  <si>
    <t>-deb.1,5cm (zid)</t>
  </si>
  <si>
    <t xml:space="preserve">Tesnitev dilatacijskega spoja s trajno elastičnim kitom </t>
  </si>
  <si>
    <t>Dobava in polaganje arm.betonskih peronskih elementov "L" dim 60/85 cm, dolžine 100cm, položeni na temelj v cem.malti. V ceni je vključiti tudi 2x sidranje elementa v temelj z vsemi deli (sidro iz RA fi 14mm, l= 34cm, luknja v nogi "L" elemneta je konusna fi 8-6cm, v betonu temelja pa 3cm, zalitje s cem.malto) ter zalitje utora na vertikalni steni s cem.m.po montaži elementov. Stiki med posameznimi elementi so vodotesno tesnjeni.</t>
  </si>
  <si>
    <t>-vključno kot stranski zaključek perona - 2x3 elementi</t>
  </si>
  <si>
    <t>Dobava in vgraditev betonskih robnikov dim. 15/25cm, položeni v betonsko podlago iz betona C16/20, z zemlj. deli. Stiki med robniki so tesnjeni s cem.malto.</t>
  </si>
  <si>
    <t>-varnostni pas šir.10cm</t>
  </si>
  <si>
    <t>Zalitje z bitumensko zmes med bet.tlakovci in peronskim elementom</t>
  </si>
  <si>
    <t>17.</t>
  </si>
  <si>
    <t>18.</t>
  </si>
  <si>
    <t>19.</t>
  </si>
  <si>
    <t>20.</t>
  </si>
  <si>
    <t>Čiščenje površin po končanih delih</t>
  </si>
  <si>
    <t>21.</t>
  </si>
  <si>
    <t>22.</t>
  </si>
  <si>
    <t>UREDITEV PARKIRIŠČA</t>
  </si>
  <si>
    <t>Zakoličba z zavarovanjem, naprava prečnih profilov in druga geodetska dela</t>
  </si>
  <si>
    <t>-deb.30cm</t>
  </si>
  <si>
    <t>Dobava in vgrajevanje tamponskega drobljenca TD 0/36mm; kompletno z razgrinjanjem, planiranjem in utrjevanjem do predpisane komprimacije</t>
  </si>
  <si>
    <t>Izdelava nosilne plasti bituminizirane zmesi AC 22 base B 50/70 A3  v deb.6cm</t>
  </si>
  <si>
    <t>Izdelava obrabne in zaporne plasti bituminizirane zmesi AC 8 surf B 70/100A3</t>
  </si>
  <si>
    <t>deb.3cm</t>
  </si>
  <si>
    <t>Doplačilo za izvedbo asfaltne mulde  š=0,40m</t>
  </si>
  <si>
    <t>OPREMA IN TALNE OZNAČBE</t>
  </si>
  <si>
    <t xml:space="preserve">Izdelava temelja iz cementnega betona C12/15 globine 50cm, premera 30cm za postavitev novega prometnega znaka </t>
  </si>
  <si>
    <t>Dobava in vgraditev stebriča za prometni znak iz vročecinkane jeklene cevi preseka 64 mm, dolžina cevi 3500 mm</t>
  </si>
  <si>
    <t>Dobava in pritrditev prometnih znakov iz aluminijaste pločevine, z odsevno folijo 2. vrste -dim. 400/600mm (III-35 - parkirni prostor)</t>
  </si>
  <si>
    <t>Izdelava tankoslojne označbe z enokomponentno belo barvo, strojno; širine 12 cm</t>
  </si>
  <si>
    <t>-bela barva: parkingi</t>
  </si>
  <si>
    <t>-rumena barva: prostor za invalide</t>
  </si>
  <si>
    <t>Izdelava druge tankoslojne označbe na vozišču z enokomponentno barvo (parkirna mesta za invalide V-45) z dodatkom za rumeno barvo</t>
  </si>
  <si>
    <t>Vsa kanalizacija mora biti vodotesne izvedbe.</t>
  </si>
  <si>
    <t>Izkop v materialu III.ktg za kanalizacijo z odmetom materiala oziroma odvozom v stalno deponijo</t>
  </si>
  <si>
    <t>Zasipanje kanalizacije z materialom od izkopa s premetom, vgrajevanje in utrjevanje v slojih po 20cm</t>
  </si>
  <si>
    <t>Dobava in polaganje kanalizacije s plastičnimi kanalizacijskimi cevmi PEHD - 4bare, vodotesno stikovanje</t>
  </si>
  <si>
    <t>- fi 200mm</t>
  </si>
  <si>
    <t>23.</t>
  </si>
  <si>
    <t xml:space="preserve">Izdelava cestnih požiralnikov, izdelani iz PE cevi fi 600mm, globine 1,70cm, s podložnim betonom, betoniranjem dna, obbetoniranjem z betonom v deb.15cm z betonom C25/30cm, napravo odtoka ter dobavo in montažo tipske kanalske rešetke z okvirjem 400/400 - 400KN </t>
  </si>
  <si>
    <t>-gl. do 1,00m</t>
  </si>
  <si>
    <t>24.</t>
  </si>
  <si>
    <t>25.</t>
  </si>
  <si>
    <t>Nabava, transport in vgraditev (izravnava dna, napravo podložnega betona in arm.bet. temeljne plošče iz betona C25/30 z armaturo, opaži, montaža, delni zasip s peskom) tipskega lovilca mineralnih olj v skladu z EN 858; z vsemi sestavnimi deli po detajlih proizvajalca oz.dobavitelja, s krovno ploščo in lž pokrovi 125 KN, vsemi priključki cevi ter vsa potrebna zemlj.dela.</t>
  </si>
  <si>
    <t>-lovilec mineralnega olja SMA 2/4-0,9-EN</t>
  </si>
  <si>
    <t>26.</t>
  </si>
  <si>
    <t>Izdelava ponikovalnice iz bet. cevi fi 100cm in reduciranega komada 100/80cm. Ponikovalnica je z zunanje strani zasuta s kamenometom; z vsemi potrebnimi zemlj.deli</t>
  </si>
  <si>
    <t>-pokrov je tipski, arm.bet.</t>
  </si>
  <si>
    <t>-globine 3.00m</t>
  </si>
  <si>
    <t>kpl</t>
  </si>
  <si>
    <t>RUŠITVENA DELA</t>
  </si>
  <si>
    <t>ZEMELJSKA DELA IN UREDITEV OKOLICE</t>
  </si>
  <si>
    <t>Posek in odstranitev manjšega grmičevja ter drugega rastja.</t>
  </si>
  <si>
    <t>TUJE STORITVE</t>
  </si>
  <si>
    <t>Meritve ter preizkus el. instalacij</t>
  </si>
  <si>
    <t>-drog svetle višine 5m</t>
  </si>
  <si>
    <t>-ušesce za ozemljitev droga</t>
  </si>
  <si>
    <t>Razdelilnik RG:</t>
  </si>
  <si>
    <t xml:space="preserve">-stikalo 40 A -na šino(3 polno, položaj 1-0) </t>
  </si>
  <si>
    <t xml:space="preserve">-stikalo 10 A -na šino(1 polno, položaj 1-0) </t>
  </si>
  <si>
    <t xml:space="preserve">-stikalo 10 A -na šino(2 polno, položaj 1-0-2) </t>
  </si>
  <si>
    <t>-zaščitno stikalo PKZM0-0,1-32A</t>
  </si>
  <si>
    <t>-zaščitno stikalo PKZM0-0,63-T  Ir=0,6A</t>
  </si>
  <si>
    <t>-inštalacijski odklopnik do 1*20A</t>
  </si>
  <si>
    <t>-inštalacijski odklopnik do 3*20A</t>
  </si>
  <si>
    <t>-časovno stikalo, 24 ur, 7 dni krm. nap. 230V</t>
  </si>
  <si>
    <t>-ločilni transformator 400/230 V, 200 VA</t>
  </si>
  <si>
    <t>-kontaktor KN-20-16A (4-0), krm.nap. 230V</t>
  </si>
  <si>
    <t>-kontaktor KN-20-16A (1-0), krm.nap. 230V</t>
  </si>
  <si>
    <t>-pomožni kontakt za kontaktor 3-0</t>
  </si>
  <si>
    <t>-rele ali kontaktor 2-0,10A, 230V AC</t>
  </si>
  <si>
    <t>-luksomat 1-2000 lux, 230V</t>
  </si>
  <si>
    <t>-naprava za avtomatski ponovni vklop FSA</t>
  </si>
  <si>
    <t>-zaščitno stik. KZS In=16A, Ii=0,03A</t>
  </si>
  <si>
    <t>-tokovni kontrolnik 3UG4622, 0,2-20A</t>
  </si>
  <si>
    <t xml:space="preserve">-regulator vlage in temperature IUKO 8564 </t>
  </si>
  <si>
    <t>-regulator temperature</t>
  </si>
  <si>
    <t>-svetilka s stikalom 6W fluo, IP55</t>
  </si>
  <si>
    <t>-vtičnica nadgradna 230V,16A</t>
  </si>
  <si>
    <t xml:space="preserve">-grelec 100W, IUK08344 </t>
  </si>
  <si>
    <t xml:space="preserve">-ventilator kot LS10 </t>
  </si>
  <si>
    <t xml:space="preserve">-vrstne sponke vs 2,5 </t>
  </si>
  <si>
    <t xml:space="preserve">-PEN zbiralka </t>
  </si>
  <si>
    <t>-kanal IKP1</t>
  </si>
  <si>
    <t>-drobni material</t>
  </si>
  <si>
    <t>ter razvlaževalni granulat</t>
  </si>
  <si>
    <t>Merilna omara:</t>
  </si>
  <si>
    <t>- varovalčni odklopnik, ST 160-3*20A</t>
  </si>
  <si>
    <t>- varovalčni odklopnik, ST 160-3*80A</t>
  </si>
  <si>
    <t>.-inštalacijski odklopnik 6A</t>
  </si>
  <si>
    <t>- PEN zbiralka</t>
  </si>
  <si>
    <t>Posek grmovja ter čiščenje terena z odvozom materiala v stalno deponijo</t>
  </si>
  <si>
    <t>Tlak iz betonskih tlakovcev pravokotne
oblike viš. 8 cm s predhodno napravo
podlage iz peska 0,2-2mm na typar foliji;
deb. 5 cm s finim planiranjem in utrditvijo.
Tlakovci v naravni (npr. sivi) barvi</t>
  </si>
  <si>
    <t>Rebričaste strukture</t>
  </si>
  <si>
    <t>Mehurjene strukture</t>
  </si>
  <si>
    <t>-varnostni pas šir.60cm (stopnice, klanična,  koncu perona)</t>
  </si>
  <si>
    <t>Naprava jeklene ograje iz kovinskih profilov
- ogrodja iz okroglih cevi Ø 50mm (stojke
na 2,5m, viš. 1,55m ter z dvema
horizontalama). Višina ograje je 1,00m.
Stojke so vg j rajene v temelj iz bet.cevi Ø
30cm, viš. 60cm in zalite z betonom C25/30
z vsemi zemeljskimi deli. Kovinski deli so
očiščeni in vroče cinkani. Ograja je
dilatirana na 20m in ozemljena; v medtirju
tirov št. 1 in 2, ter 3 in 4</t>
  </si>
  <si>
    <t>Dobava in polaganje tipske betonske
kanalete (kot tip Faserfix-super 100Ks)
s.vm. 10x10 cm, vključno z rešetko in
izvedbo priklopa na jašek</t>
  </si>
  <si>
    <t>Odstranjevanje gradbišča z demontažo in odvozom gradbiščnih naprav in objektov in zagotovitvijo prvotnega stanja na uporabljenih površinah</t>
  </si>
  <si>
    <t>Geodetska dela pri gradnji objekta (zakoličba, podajanje in kontrola višin in potrebnih smeri)</t>
  </si>
  <si>
    <t xml:space="preserve">ZEMELJSKA DELA </t>
  </si>
  <si>
    <t>Površinski izkop plodne zemljine – 1.
kategorije – strojno z nakladanjem</t>
  </si>
  <si>
    <t>Dobava in vgraditev geotekstilije za filtrsko
plast pod tamponom, karakteristična velikost
por 0,11 do 0,15 mm, 300g/m2</t>
  </si>
  <si>
    <t>Utrditev planuma spodnjega ustroja z grobim in finim planiranjem in komprimiranjem
Ev2=40MPa</t>
  </si>
  <si>
    <t>Dobava in vgrajevanje peščene podloge za
cevi, debeline 10 cm, frakcije 2-4 mm, skupaj z finim planiranjem dna kanala.</t>
  </si>
  <si>
    <t>Izkop vezljive zemljine/zrnate kamnine – 3.
kategorije za temelje, kanalske rove,
prepuste, jaške in drenaže, širine 1,1 do 2,0 m in globine 1,1 do 5,0 m – ročno, planiranje
dna ročno</t>
  </si>
  <si>
    <t>Zasip z zrnatimi kamninami – 3. kategorije -
strojno</t>
  </si>
  <si>
    <t>Nakladanje in odvoz izkopane zemljine na
deponijo do 10km, razprostiranje po deponiji</t>
  </si>
  <si>
    <t>Zatravljanje humusnih površin s travnim
semenom od dodajanju umetnega gnojiva,
valjanjem in zalivanjem</t>
  </si>
  <si>
    <t>Humuziranje zelenice brez valjanja, v debelini do 15 cm</t>
  </si>
  <si>
    <t>Strojno ročna fina izravnava nasutja do natančnosti 1 cm</t>
  </si>
  <si>
    <t>Dobava in vgrajevanje betona C25/30, XC2 v armirano betonske temelje</t>
  </si>
  <si>
    <t>Zatesnitev in obdelva dilatacijske rege s trajno elasticno zmesjo za stike</t>
  </si>
  <si>
    <t>Dobava in vgrajevanje betona C30/37, XC4, XF4, PVII v arm. bet. Steno, stopnice in klančino; betonska konstrukcija vidna in vodotesna izvedba; beton brez dodatnih obdelav</t>
  </si>
  <si>
    <t xml:space="preserve">Opaž stopnice, beton ostane viden brez dodatnih obdelav. </t>
  </si>
  <si>
    <t>Sidrni element (kot npr COMAX dobavitelja Betomax)</t>
  </si>
  <si>
    <t>ZAVETIŠČE</t>
  </si>
  <si>
    <t>GRADBENE KONSTRUKCIJE</t>
  </si>
  <si>
    <t>ELEKTRIČNE INŠTALACIJE IN ZUNANJA RAZSVETLJAVA</t>
  </si>
  <si>
    <t>SVTK NAPRAVE</t>
  </si>
  <si>
    <t xml:space="preserve">INFORMACIJSKE OZNAKE IN OPREMA POSTAJALIŠČA </t>
  </si>
  <si>
    <t>ODSTRANITEV OBSTOJEČEGA POSTAJALIŠČA FRANKOVCI 1</t>
  </si>
  <si>
    <t>TIRI IN TIRNE NAPRAVE</t>
  </si>
  <si>
    <t>Priprava in organizacija gradbišča z vsemi objekti, instalacijami in orodji, zagotovitvijo varnostnih in higiensko tehničnih pogojev in predpisanimi oznakami gradbišča</t>
  </si>
  <si>
    <t>Dobava in montaža gradbiščne table, vključno z demontažo po končanih delih</t>
  </si>
  <si>
    <t>ura</t>
  </si>
  <si>
    <t>Projektantski in geotehnični nadzor</t>
  </si>
  <si>
    <t>Utrditev nasutja debeline 30 cm z komprimiranjem in nasutjem tampona
Ev2=40MPa</t>
  </si>
  <si>
    <t>Izvedba zakoličb komunalnih vodov in sodelovanje z upravljavci</t>
  </si>
  <si>
    <t>Odstranitev betonskih peronskih elementov in odvoz na stalno deponijo</t>
  </si>
  <si>
    <t>Odstranitev odvečnega nasipnega materiala perona in odvoz na stalno deponijo</t>
  </si>
  <si>
    <t>Odstranitev drgov razsvetljave vključno s temelji in svetilkami ter inštalacijami</t>
  </si>
  <si>
    <t>Odstranitev drugih elemontov (koši, klopi, tabla, ograja).</t>
  </si>
  <si>
    <t>Demontaža TK stebrička in predaja upravljavcu JŽI</t>
  </si>
  <si>
    <t>Izravnava višine tal z izkopanim materialom in planiranje</t>
  </si>
  <si>
    <t>Humusiranje in zatravitev do debeline 15 cm</t>
  </si>
  <si>
    <t>Dobava in polaganje/vpihovanje:</t>
  </si>
  <si>
    <t>24-vlakenski optični kabel TOSM 03 G.652-D</t>
  </si>
  <si>
    <t>4-vlakenski optični kabel TOSM 03 G.652-D</t>
  </si>
  <si>
    <t>NYY-J 3x1,5 mm2</t>
  </si>
  <si>
    <t>NYY-J 5x1,5 mm2</t>
  </si>
  <si>
    <t>NYY-J 3x2,5 mm2</t>
  </si>
  <si>
    <t>Gradbena dela</t>
  </si>
  <si>
    <t>Ročni izkop kabelskega jarka ob obstoječi trasi. Obseg del: izkop jarka do 0,4x0,9 (m), izdelava posteljice s peskom granulacije 4-8 mm, zasip kabla/cevi s peskom, dobava in položitev opozorilnega traku, zasip jarka z izkopanim materialom z nabijanjem po slojih in ureditev okolice.</t>
  </si>
  <si>
    <t>Dobava in polaganje PEHD cevi fi40 mm v odprti jarek</t>
  </si>
  <si>
    <t>Opozorilni metaliziran trak (z vgrajeno Al folijo) z napisom "POZOR OPTIČNI KABEL", položiti nad cevjo</t>
  </si>
  <si>
    <t>Dobava in polaganje PEHD cevi fi40 mm v delno zasedeno cev kabelske kanalizacije</t>
  </si>
  <si>
    <t>Dobava in polaganje PEHD cevi fi40 mm v kabelska FeZn korita, vključno z odkrivanjem in ponovnim pokrivanjem korit</t>
  </si>
  <si>
    <t>Ravna cevna spojka - za prehod iz f 50 mm na f 40 mm</t>
  </si>
  <si>
    <t>Izvedba tesnjenja med cevjo in optičnim kablom s termoskrčljivim materialom (cevi navlečemo na PE cevi pred vlečenjem kabla)</t>
  </si>
  <si>
    <t>Izvedba tesnjenja pri uvodu kablov/cevi v objekt</t>
  </si>
  <si>
    <t xml:space="preserve">Ravna cevna spojka - za f 40 mm     </t>
  </si>
  <si>
    <t>Peronske naprave in povezave</t>
  </si>
  <si>
    <t>Izdelava temelja s pritrdilno ploščo za SOS stebriček, priprava ozemljitve stebrička</t>
  </si>
  <si>
    <t>Izdelava kabelske kanalizacije - 1xФ63 mm</t>
  </si>
  <si>
    <t>Povečava projektirane peronske kabelske kanalizacije po načrtu peronske razsvetljave - za 1 cev, f 125 mm</t>
  </si>
  <si>
    <t>Zaščita prazne položene cevi z Raychem ali ustrezno drugo toploskrčno kapo</t>
  </si>
  <si>
    <t>Dobava in polaganje inštalacijske cevi z notranjim premerom 23 mm v opaž betonske konstrukcije</t>
  </si>
  <si>
    <t>Kabelsko montažna dela</t>
  </si>
  <si>
    <t>Vključitev naročnika na postajališču na PTS, vključno z vsemi potrebnimi licencami in konfiguracijami (naročnik, cCS, upravljanje in nadzor, TK pulti na lokalni postaji in v centru vodenja prometa)</t>
  </si>
  <si>
    <t>Povezovalni in drobni montažni material, zaključevanje in označevanje kablov</t>
  </si>
  <si>
    <t>Ozvočenje</t>
  </si>
  <si>
    <t>KABLI</t>
  </si>
  <si>
    <t>Trasiranje trase zemeljskega kabla oz. kabelske kanalizacije z uporabo obstoječih načrtov in iskalca kablov oz. po projektu (iskanje obstoječega optičnega kabla)</t>
  </si>
  <si>
    <t>C.</t>
  </si>
  <si>
    <t>Povečava obstoječe kabelske kanalizacije
- za 6 cevi, f 125 mm (predpriprava za SV naprave pri NPR)</t>
  </si>
  <si>
    <t>Izdelava kabelske kanalizacije - 6x Ф125 mm (predpriprava za SV naprave  - peron)</t>
  </si>
  <si>
    <t>Prestavitev in zaščita TK infrastrukture Telekoma Slovenije - obračun po dejanskih stroških</t>
  </si>
  <si>
    <t>D.</t>
  </si>
  <si>
    <t>TD59 M 3x4x1,2mm2</t>
  </si>
  <si>
    <t>TD59 M 1x4x1,2mm2</t>
  </si>
  <si>
    <t>TD59 M 3x4x0,8mm2</t>
  </si>
  <si>
    <t>TD 59 GM 20x4x1,2 mm2</t>
  </si>
  <si>
    <t xml:space="preserve">Zvočniška tromba za peronsko ozvočenje s konzolo za pritrditev na steber razsvetljave </t>
  </si>
  <si>
    <t>Uvod kabla v steber zunanje razsvetljave</t>
  </si>
  <si>
    <t>Dobava peščeno gramoznega materiala v tamponski sloj skupaj z razgrinjanjem, planiranjem in utrditvijo do predpisane komprimacije (Ms 60mn/m2); predvidene deb. 20cm pod peronom</t>
  </si>
  <si>
    <t>Dodatek za zvedbo smerno vodilnih oznak za slepe in
slabovidne (na peronih). Podlaga
enaka kot v prejšnjih postavkah</t>
  </si>
  <si>
    <t>Barvanje tlakovcev v rumeni barvi s posipom s kremenčevim peskom</t>
  </si>
  <si>
    <t>Dobava in montaža jekleneda držala stopnišča iz okroglih cevi po načrtu ograje (klančina, stopnišče)</t>
  </si>
  <si>
    <t>Dobava in pritrditev dopolnilne table iz aluminijaste pločevine, z odsevno folijo  2.vrste  - STOP</t>
  </si>
  <si>
    <t xml:space="preserve">Izdelava revizijskega jaška iz PE cevi fi 60cm z navarjenim PE dnom, s podložnim betonom, arm.bet.podlago, obbetoniranjem v deb.15cm z betonom C25/30 ter napravo vseh priključkov, dobavo in vgraditvijo ltž pokrova fi 60cm -125 KN z okvirjem in arm.bet.vencem </t>
  </si>
  <si>
    <t>UREDITEV NPr</t>
  </si>
  <si>
    <t>Demontaža (rušenje) obstoječe površine prehoda z vsem pritrdilnim materialom, z odvozom materiala v stalno ali začasno deponijo (po dogovoru z upravljavcem); obračun po m'tira</t>
  </si>
  <si>
    <t>Izkop v materialu III.-IV. ktg. in odvozom v stalno deponijo na razdalji do 15 km; izkop za temelj T-robnika</t>
  </si>
  <si>
    <t>Planiranje in priprava tal za temelj T-robnika</t>
  </si>
  <si>
    <t>Dobava in vgradnja prefabriciranega T-robnika vključno z dobavo in vgradnjo temelja T-robnika, podložnim betonom in malto  za vgradnjo T-robnika; obračun na m' robnika</t>
  </si>
  <si>
    <t>Planiranje planuma na nivojskem prehodu in priprava za vgradnjo gum</t>
  </si>
  <si>
    <t>Izdelava nevezane nosilne plasti prodca 0/31mm; z dobavo materiala, razgrinjanjem, planiranjem in utrjevanjem do predpisane komprimacije</t>
  </si>
  <si>
    <t>Barvanje talnih oznak - bela črta širine 15 cm</t>
  </si>
  <si>
    <t>-mehanska zaščita kabla ter ustrezne objemke</t>
  </si>
  <si>
    <t>-kabelske sponke za elkaleks kable</t>
  </si>
  <si>
    <t>demontaža, odvoz,svetilk in starih jeklenih drogov ZR na deponijo SŽ-PEE z obstoječega postajališča, ki se odstrani</t>
  </si>
  <si>
    <t>varnostni samolepilni trak-modre barve šir.10cm nalepljen na steklo</t>
  </si>
  <si>
    <t>V.</t>
  </si>
  <si>
    <t>REGULACIJA</t>
  </si>
  <si>
    <t>Postavitev začasnih ograd in opozorilnih tabel za preprečitev dostopa na območje obstoječega postajališča (opcijsko, v kolikor bo med pričetkom uporabe novega postajališča in rušitvijo obstoječega postajališča časovna vrzel).</t>
  </si>
  <si>
    <t>5XE2B32A08DA - Streetlight 21, svetilka za kandelaber, primarno usmerjanje svetlobe leča, material: PMMA, primarni svetlobnotehnični pokrov: pokrov, material: varnostno kaljeno steklo (ESG), prozoren material, porazdelitev svetilnosti: ST0.5a, izstop svetlobe: direktno sevajoče, primarna svetlobna karakteristika: asimetrično, način montaže: nastavek, nastavek, LED High Power LED, nazivni svetlobni tok: 5.110 lm, barva svetlobe: 730, barvna temperatura: 3000K, predstikalna naprava: EVG-z možnostjo zatemnjevanja, upravljanje: fleksibilno parametriranje svetlobnega toka, časovno-odvisno upravljanje svetlobnega toka, nadzor in zagotavljanje konstantnega svetlobnega toka, termična zaščita, priklop na omrežje: 220..240V, AC, 50/60Hz, začetek
obratovalne dobe: 39,1 W, W, ohišje svetilke, material: aluminij tlačno ulito, prašno premazano, v Siteco® kovinsko sivi barvi (DB 702S), nastavek: 60/76mm (direktni natik) in 42/60mm (pritrditev s strani), kandelabrska prirobnica: 42mm: 5XC10008XM4, 60mm: 5XC10008XM2, 76mm: 5XC10008XM1, zaščitna stopnja (celota): IP66,
zaščitni razred (celota): zaščitni razred I, certifikacijski znak: CE, ENEC, VDE, odpornost na udarce: IK09, dopustna okoliška
temperatura za zunanja območja uporabe: -35..+50°C</t>
  </si>
  <si>
    <t>5XE2C32A08DAA0G - Streetlight 21, svetilka za kandelaber, primarno usmerjanje svetlobe leča, material: PMMA, primarni svetlobnotehnični pokrov: pokrov, material: varnostno kaljeno steklo (ESG), prozoren material, porazdelitev svetilnosti: ST0.8a, izstop svetlobe: direktno sevajoče, primarna svetlobna karakteristika: asimetrično, način montaže: nastavek, nastavek, LED High Power LED, nazivni svetlobni tok: 3.043 lm, barva svetlobe: 730, barvna temperatura: 3000K, predstikalna naprava: EVG-z možnostjo zatemnjevanja, upravljanje: fleksibilno parametriranje svetlobnega toka, časovno-odvisno upravljanje svetlobnega toka, nadzor in zagotavljanje konstantnega svetlobnega toka, termična zaščita, priklop na omrežje: 220..240V, AC, 50/60Hz, začetek obratovalne dobe: 21.8 W, konec obratovalne dobe: 22.7 W, redukcija: 10 W, ohišje svetilke, material: aluminij tlačno ulito, prašno premazano, v Siteco® kovinsko sivi barvi (DB 702S), nastavek: 60/76mm (direktni natik) in 42/60mm (pritrditev s strani), kandelabrska prirobnica: 42mm: 5XC10008XM4, 60mm: 5XC10008XM2, 76mm: 5XC10008XM1, zaščitna stopnja (celota): IP66,
zaščitni razred (celota): zaščitni razred I, certifikacijski znak: CE, ENEC, VDE, odpornost na udarce: IK09, dopustna okoliška
temperatura za zunanja območja uporabe: -35..+50°C</t>
  </si>
  <si>
    <t>Izkop jarka v zemlji. III do IVkat. z odmetom materiala (izkopani material je ustrezno sortirati)</t>
  </si>
  <si>
    <t>Dobava, vgraditev in utrditev peščene podlage deb. 10 cm s finim planiranjem površine</t>
  </si>
  <si>
    <t>Dobava in polaganje trdih plastičnih cevi 3 f 110 mm na pripravljeno podlago, obsip in delni zasip s peskom (0,27m3/m), debelina sloja nad cevmi je 10 cm, ter utrditev</t>
  </si>
  <si>
    <t>Čiščenje in planiranje površin po končanih delih</t>
  </si>
  <si>
    <t>Zasip jarka z materialom od izkopa s postopnim vgrajevanjem v slojih. Odstranitev vsega odvečnega materiala, izravnava višine tal z izkopanim materialom in zasaditev trave.</t>
  </si>
  <si>
    <t>Obbetoniranje cevi ko ta poteka pod tiri, cesto, peronom ali drugo povozno površino z C16/20</t>
  </si>
  <si>
    <t>Izgradnja armiranobetonskega jaška z litoželeznim pokrovom 60x60 cm art.203, 250kN, svetlih mer 120x120x120 cm z betoniranjem 16/20, opažem in armaturo, jašek tip B, opremljen naj bo s plezalnimi lestvami</t>
  </si>
  <si>
    <t>enako toda jašek svetlih mer jašek A (predpriprava za SV naprave - NPR) s pokrovomart. 200-Livar</t>
  </si>
  <si>
    <t>enako toda jašek svetlih mer 36x36x40 cm, jašek D s pokrovomart. 200-Livar</t>
  </si>
  <si>
    <t>enako toda jašek svetlih mer 60x60x85 cm, jašek C</t>
  </si>
  <si>
    <t>Izgradnja betonskega temelja za  drog zunanje razsvetljave na peronu  z C 16/20 svetlih mer 50*50*100cm kompletno z uvodnimi cevmi pvc cevmi 2*50 mm ter 2*36 mm, ter 1*50 mm za ozemljitev</t>
  </si>
  <si>
    <t>bitumenska zaščita spodnjega dela kovinskega droga L=5m zunanje razsvetljave do višine 20cm vključno z vijaki in brez ozemljilnega vodnika, odprtina s pokrovom za montažo sponke in odcepne varovalke. Vgrajeno naj ima odcepno varovalko tip PVE-4/16 (Stanovnik ali tej ustrezno).</t>
  </si>
  <si>
    <t>Dobava in montaža tipskega pocinkanega jeklenega droga na izdelani temelj. Drog se montira na sidrne vijake, tip kot CC500/3P.</t>
  </si>
  <si>
    <t>Dobava in montaža svetilke za osvetlitev zavetišča:</t>
  </si>
  <si>
    <t>Svetilka Nextrema G3 B 6000-840 ET +LV PC, 43W, IP56, opremljena z zaščitnim pokrovom ter jekleno mrežo ustrezno antikorozijsko zaščiteno v komenziranem spoju.</t>
  </si>
  <si>
    <t>Dobava in polaganje kabla v notranjosti droga, od kabelskega končnika do svetilke</t>
  </si>
  <si>
    <t>Dobava in polaganje kabla  v izdelano kanalizacijo</t>
  </si>
  <si>
    <t>v izdelano kanalizacijo v cevi:</t>
  </si>
  <si>
    <t>Dobava in polaganje nerjavečega traku Rf 30*4mm v izdelani kanal v zemljo za ozemljitev drogov zun. Razsvetljave stebrov zavetišča, napisne table in zaščitne ograje:</t>
  </si>
  <si>
    <t>križna sponka ter vijačni spoj na drog ograjo, nosilec ….</t>
  </si>
  <si>
    <t>ozemljitev nosilcev napisnih tabel z objemko cca fi 50mm (pocinkane)</t>
  </si>
  <si>
    <t>žica ALfi8mm komplet s križnimi spojkami, nosilci za vse vrste pritrditve za izvedbo strelovoda zavetišča s dvema odcepoma in zaščitno letvijo</t>
  </si>
  <si>
    <t>termoplastična omara s podstavkom zaščite vsaj IP55, dimenzij min. 125x75x30 cm, kot Schrack PLAZ 1273 z enojnimi vrati in ključavnico sekcije za elektroenergetiko (SŽ-EE)</t>
  </si>
  <si>
    <t>pomožni kontakt za inšt. Odklopnik delovni + mirni-vklopljeno/izklopljeno</t>
  </si>
  <si>
    <t>pomožni rele, 8A, 2 CO, krm. nap. 24V,DC komplet s podnožjem, držalom sig. Diodo</t>
  </si>
  <si>
    <t>kontrolnik napetosti, 3p, funkcije; U&lt;,U&gt;, 3x400 V, 50/60Hz, 2 C/o kontakt</t>
  </si>
  <si>
    <t>pomožni kontakt za zašč. Stikalo delovni + mirni-vklopljeno/izklopljeno</t>
  </si>
  <si>
    <t>zaščitno stik. RCCB In=25A, Ii=0,3A  s povečano  odpornostjo na  s povečano odpornostjo na atmosferska pražnenja</t>
  </si>
  <si>
    <t>termoplastična omara s podstavkom zaščite vsaj IP55, dimenzij 125x60x30 cm z enojnimi vrati in ključavnico distribucijskega podjetja</t>
  </si>
  <si>
    <t>trifazni dvotarifni števec el.energije 230/400V,    '50 Hz, 5-85A, z dajalnikom impulza tip MT173-D1A54-485 ali ZMD120AR</t>
  </si>
  <si>
    <t xml:space="preserve">.-odvodnik prenapetosti PROTEC  B2, komplet   In=8/20,30kA             </t>
  </si>
  <si>
    <t>Sodelovanje s sekcijo EE, UVP, SVTK ter projektantski nadzor ocena:</t>
  </si>
  <si>
    <t>Stroški izklopov s strani distribucijskega območnega podjetja</t>
  </si>
  <si>
    <t xml:space="preserve">Stroški priklopa kabla na zračno distribucijsko omrežje </t>
  </si>
  <si>
    <t>objemke za polaganje kabla po obstoječem lesenem drogu</t>
  </si>
  <si>
    <t>Izkop jarka v zemlji. III do IV kat. z odmetom in odvozom odvečnega materiala (na območju obstoječega kabla je potreben ročni izkop)</t>
  </si>
  <si>
    <t>Dobava in polaganje upogljive plastične cevi f i110 mm na pripravljeno podlago, obsip in delni zasip s peskom (0,27m3/m), debelina sloja nad cevmi je 10 cm, ter utrditev</t>
  </si>
  <si>
    <t>Zasip jarka z materialom od izkopa s postopnim vgrajevanjem v slojih 20-30 cm</t>
  </si>
  <si>
    <t>Konzola za namestitev ene ali dveh svetilk na drog  h=5m</t>
  </si>
  <si>
    <t>Izvedba meriev osvetljenosti za ugotavljanje ustreznosti razsvetljave na peronu, dostopni poti, stopnišču in zavetišču</t>
  </si>
  <si>
    <t xml:space="preserve">Valjanec RF 30x4 mm  položen v izdelani kanal </t>
  </si>
  <si>
    <t>stroški omrežnine za povečanje priključne moči (povečanje iz 7 na 17 kW)</t>
  </si>
  <si>
    <t>Nivojska ureditev prehoda tira širine 3,00  m v gumi izvedbi v območju vozišča vključno z vsem pritrdilnim in drobnim materialom za pritrditev montažnih gumi elementov. Izvedba po detajlih dobavitelja; obračun na m'tira</t>
  </si>
  <si>
    <t>Smerna in višinska regulacija tira z dodajanjem tolčenca in profiliranjem grede. Obračun po m1/tira</t>
  </si>
  <si>
    <t>Dobava in vgradnja jeklenega stojala (prislonskega loka) za kolesa</t>
  </si>
  <si>
    <t>Dobava in polaganje novih lesenih pragov, dolžine 2,60m s novim prtrdilnim materilom (K pritrditvijo). Novi pragi s pritrdilnim materialom morajo biti položeni na razmaku 60 cm. (25 kosov lesenih pragov in peitrdilnega materiala</t>
  </si>
  <si>
    <t>Odstranitev obstoječih lesenih pragov na območju NPr, vključno s stroški odvoza in uničenja odpadnih lesenih pragov.</t>
  </si>
  <si>
    <t>PREDDELA</t>
  </si>
  <si>
    <t>GEODETSKA DELA</t>
  </si>
  <si>
    <t>11 121</t>
  </si>
  <si>
    <t>Obnova in zavarovanje zakoličbe osi trase ostale javne ceste v ravninskem terenu</t>
  </si>
  <si>
    <r>
      <t>m</t>
    </r>
    <r>
      <rPr>
        <vertAlign val="superscript"/>
        <sz val="8"/>
        <rFont val="Arial"/>
        <family val="2"/>
        <charset val="238"/>
      </rPr>
      <t>1</t>
    </r>
  </si>
  <si>
    <t>11 131</t>
  </si>
  <si>
    <t>Obnova in zavarovanje zakoličbe trase komunalnih vodov v ravninskem terenu</t>
  </si>
  <si>
    <t>11 221</t>
  </si>
  <si>
    <t>Postavitev in zavarovanje prečnega profila ostale javne ceste v ravninskem terenu</t>
  </si>
  <si>
    <t>zakoličba točk (drugo)</t>
  </si>
  <si>
    <t>ČIŠČENJE TERENA</t>
  </si>
  <si>
    <t>(12 211)</t>
  </si>
  <si>
    <t>Demontaža in odstranitev prometnega znaka na enem podstavku (andrejev križ in znak za maksimalno osno obremenitev)</t>
  </si>
  <si>
    <t>12 322</t>
  </si>
  <si>
    <t>Porušitev in odstranitev asfaltne plasti v debelini 6 do 10 cm</t>
  </si>
  <si>
    <r>
      <t>m</t>
    </r>
    <r>
      <rPr>
        <vertAlign val="superscript"/>
        <sz val="8"/>
        <rFont val="Arial"/>
        <family val="2"/>
        <charset val="238"/>
      </rPr>
      <t>2</t>
    </r>
  </si>
  <si>
    <t>12 372</t>
  </si>
  <si>
    <t xml:space="preserve">Rezkanje in odvoz asfaltne krovne plasti v debelini 4 do 7 cm </t>
  </si>
  <si>
    <t>12 381</t>
  </si>
  <si>
    <t>Rezanje asfaltne plasti s talno diamantno žago, debele do 5 cm</t>
  </si>
  <si>
    <t>12 412</t>
  </si>
  <si>
    <t>Porušitev in odstranitev prepusta iz cevi s premerom  100 cm</t>
  </si>
  <si>
    <t>N 111 8</t>
  </si>
  <si>
    <t>odstranitev droga prometnega znaka (v P22 levo)</t>
  </si>
  <si>
    <t>IZKOPI</t>
  </si>
  <si>
    <t>21 112</t>
  </si>
  <si>
    <r>
      <t>m</t>
    </r>
    <r>
      <rPr>
        <vertAlign val="superscript"/>
        <sz val="8"/>
        <rFont val="Arial"/>
        <family val="2"/>
        <charset val="238"/>
      </rPr>
      <t>3</t>
    </r>
  </si>
  <si>
    <t>S 2 1 234</t>
  </si>
  <si>
    <t>Široki izkop zrnate kamnine - 3. kategorije - strojno z nakladanjem.
Opomba: Vključno z odvozom  in razplaniranjem na trajno deponijo do 15km</t>
  </si>
  <si>
    <t>21 324</t>
  </si>
  <si>
    <t>Izkop vezljive zemljine/zrnate kamnine – 3. kategorije za temelje, kanalske rove, prepuste, jaške in drenaže, širine do 1,0 m in globine 1,1 do 2,0 m – strojno, planiranje dna ročno</t>
  </si>
  <si>
    <t>N 11112</t>
  </si>
  <si>
    <t>Izboljšava temeljnih tal z gramozom (postavka vsebuje izkop, nakladanje, transport in razgrinjanje na deponiji, polipropilensko polst, zasip po plasteh z gramoznim materialom - dobava iz gramoznice)</t>
  </si>
  <si>
    <t>21 993</t>
  </si>
  <si>
    <t xml:space="preserve">Doplačilo za ročni izkop vezljive zemljine – 3. kategorije </t>
  </si>
  <si>
    <t>PLANUM TEMELJNIH TAL</t>
  </si>
  <si>
    <t>22 112</t>
  </si>
  <si>
    <t>Ureditev planuma temeljnih tal vezljive zemljine – 3. kategorije</t>
  </si>
  <si>
    <t>LOČILNE, DRENAŽNE IN FILTERSKE PLASTI TER DELAVNI PLATO</t>
  </si>
  <si>
    <t>S 2 3 313</t>
  </si>
  <si>
    <t>Dobava in vgraditev geotekstilije za ločilno plast (po načrtu), natezna trdnost  nad 14 do 16 kN/m2</t>
  </si>
  <si>
    <t>NASIPI, ZASIPI, KLINI, POSTELJICA IN GLINASTI NABOJ</t>
  </si>
  <si>
    <t>24 111</t>
  </si>
  <si>
    <t>24 472*</t>
  </si>
  <si>
    <t>Izdelava posteljice iz drobljenih kamnitih zrn v debelini 20 cm -  za dodatne lokalne utrditve temeljnih tal - po potrebi</t>
  </si>
  <si>
    <t>S 2 4 441</t>
  </si>
  <si>
    <t>Vgraditev posteljice (drobljeno)v debelini plasti do 40 cm iz zrnate kamnine - 3. kategorije (zmrzlinsko odporen material).
Opomba: Dobava in vgraditev zmrzlinsko obstojno posteljico D64 (vsebnost finih zrn do 5%) v minimalni debelini 30 cm. (Ev2&gt;80 MN/m2; Evd&gt;40 MN/m2; zgoščenost min. 98% po Proctorju).</t>
  </si>
  <si>
    <t>24 611 *</t>
  </si>
  <si>
    <t>Ureditev planuma nasipa, zasipa, klina ali posteljice iz vezljive zemljine – 3. kategorije</t>
  </si>
  <si>
    <t>BREŽINE IN ZELENICE</t>
  </si>
  <si>
    <t>25 112</t>
  </si>
  <si>
    <t>Humuziranje brežine brez valjanja, v debelini do 15 cm - strojno</t>
  </si>
  <si>
    <t>25 151</t>
  </si>
  <si>
    <t>Doplačilo za zatravitev s semenom</t>
  </si>
  <si>
    <t>PREVOZI, RAZPROSTIRANJE IN UREDITEV DEPONIJ MATERIALA</t>
  </si>
  <si>
    <t>29 121</t>
  </si>
  <si>
    <t>t</t>
  </si>
  <si>
    <t>29 131</t>
  </si>
  <si>
    <t>Razprostiranje odvečne plodne zemljine – 1. kategorije</t>
  </si>
  <si>
    <t>29 152 *</t>
  </si>
  <si>
    <t>29 153</t>
  </si>
  <si>
    <t>Odlaganje odpadnega asfalta na komunalno deponijo</t>
  </si>
  <si>
    <t>29 154</t>
  </si>
  <si>
    <t>Odlaganje odpadnega cementnega betona na komunalno deponijo</t>
  </si>
  <si>
    <t>VOZIŠČNE KONSTRUKCIJE</t>
  </si>
  <si>
    <t>NOSILNE PLASTI</t>
  </si>
  <si>
    <t>S 3 1 132</t>
  </si>
  <si>
    <t>Izdelava nevezane nosilne plasti enakomerno zrnatega drobljenca iz kamnine v debelini 21 do 30 cm.
Opomba: Dobava in vgraditev kamnitega materiala D32-tampon v debelini do 30 cm. (Ev2&gt;100 MN/m2; Evd&gt;45 MN/m2; zgoščenost min 98% po Proctorju).</t>
  </si>
  <si>
    <t>Planiranje in ureditev planuma nevezane nosilne plasti</t>
  </si>
  <si>
    <t>Izdelava zgornje nosilne plasti bituminiziranega drobljenca AC 22 base B 50/70 A2, A3 v debelini 6 cm</t>
  </si>
  <si>
    <t>OBRABNE PLASTI</t>
  </si>
  <si>
    <t>Izdelava obrabne in zaporne plasti bitumenskega betona AC 11 surf B 50/70 A3 v debelini 40 mm</t>
  </si>
  <si>
    <t>32 562</t>
  </si>
  <si>
    <r>
      <t>Pobrizg podlage z bitumensko emulzijo 0,4 kg/m</t>
    </r>
    <r>
      <rPr>
        <vertAlign val="superscript"/>
        <sz val="8"/>
        <rFont val="Arial"/>
        <family val="2"/>
        <charset val="238"/>
      </rPr>
      <t>2</t>
    </r>
  </si>
  <si>
    <t>BANKINE</t>
  </si>
  <si>
    <t>36 132</t>
  </si>
  <si>
    <t>Izdelava bankine iz drobljenca, široke 0,51 do 0,75 m</t>
  </si>
  <si>
    <t>POVRŠINSKO ODVODNJAVANJE</t>
  </si>
  <si>
    <t>Tlakovanje jarka z lomljencem, debelina 10cm, stiki zapolnjeni s cementno malto, na podložni plasti cementnega betona, debeli 15 cm</t>
  </si>
  <si>
    <t>PREPUSTI</t>
  </si>
  <si>
    <t>45  113</t>
  </si>
  <si>
    <t>Izdelava prepusta krožnega prereza iz cevi iz cementnega betona s premerom 50 cm</t>
  </si>
  <si>
    <t>45 115</t>
  </si>
  <si>
    <t>Izdelava prepusta krožnega prereza iz cevi iz cementnega betona s premerom 80 cm</t>
  </si>
  <si>
    <t>Izdelava poševne vtočne ali iztočne glave prepusta krožnega prereza iz cementnega betona s premerom 80 cm</t>
  </si>
  <si>
    <t>45 212</t>
  </si>
  <si>
    <t>Izdelava poševne vtočne ali iztočne glave prepusta krožnega prereza iz cementnega betona s premerom 50 cm</t>
  </si>
  <si>
    <t>PROMETNA OPREMA</t>
  </si>
  <si>
    <t>POKONČNA OPREMA CEST</t>
  </si>
  <si>
    <t>61 122</t>
  </si>
  <si>
    <t>Izdelava temelja iz cementnega betona C 12/15, globine 80 cm, premera 30 cm</t>
  </si>
  <si>
    <t>61 216</t>
  </si>
  <si>
    <t>Dobava in vgraditev stebrička za prometni znak iz vroče cinkane jeklene cevi s premerom 64 mm, dolge 3000 mm</t>
  </si>
  <si>
    <t>61 652</t>
  </si>
  <si>
    <t>Dobava in pritrditev okroglega prometnega znaka, podloga iz aluminijaste pločevine, RA2, premera 600 mm                          .</t>
  </si>
  <si>
    <t>61 723 *</t>
  </si>
  <si>
    <t>Dobava in pritrditev kvadratnega prometnega znaka, podloga iz aluminijaste pločevine, znak z odsevno folijo RA2, velikost 500 / 500 mm</t>
  </si>
  <si>
    <t>OZNAČBE NA VOZIŠČIH</t>
  </si>
  <si>
    <t>62 122</t>
  </si>
  <si>
    <r>
      <t>Izdelava tankoslojne vzdolžne označbe na vozišču z enokomponentno belo barvo, vključno 250 g/m</t>
    </r>
    <r>
      <rPr>
        <vertAlign val="superscript"/>
        <sz val="8"/>
        <rFont val="Arial"/>
        <family val="2"/>
        <charset val="238"/>
      </rPr>
      <t>2</t>
    </r>
    <r>
      <rPr>
        <sz val="8"/>
        <rFont val="Arial"/>
        <family val="2"/>
        <charset val="238"/>
      </rPr>
      <t xml:space="preserve"> posipa z drobci / kroglicami stekla, strojno, debelina plasti suhe snovi 250 µm, širina črte 12 cm</t>
    </r>
  </si>
  <si>
    <t>62 168*</t>
  </si>
  <si>
    <r>
      <t>Izdelava tankoslojnih prečnih in drugih označb na vozišču z enokomponentno belo barvo, vključno 250 g/m</t>
    </r>
    <r>
      <rPr>
        <vertAlign val="superscript"/>
        <sz val="8"/>
        <rFont val="Arial"/>
        <family val="2"/>
        <charset val="238"/>
      </rPr>
      <t>2</t>
    </r>
    <r>
      <rPr>
        <sz val="8"/>
        <rFont val="Arial"/>
        <family val="2"/>
        <charset val="238"/>
      </rPr>
      <t xml:space="preserve"> posipa z drobci / kroglicami stekla, strojno, debelina plasti suhe snovi 250 µm</t>
    </r>
  </si>
  <si>
    <t>PRESKUSI, NADZOR, TEHNIČNA DOKUMENTACIJA</t>
  </si>
  <si>
    <t>Izdelava Geodetskega posnetka vseh izvedenih del (3 tiskanih izvodov in 1 izvod v elektronski obliki).</t>
  </si>
  <si>
    <t>Izdelava Projekta izvedenih del (PID) vseh izvedenih del (3 tiskanih izvodov in 1 izvod v elektronski obliki).</t>
  </si>
  <si>
    <t>Izdelava Projektne dokumentacije za obratovanje in vzdrževanje (NOV) za vsa izvedena dela (3 tiskanih izvodov in 1 izvod v elektronski obliki).</t>
  </si>
  <si>
    <t>Izdelava Projekta za vpis v uradne evidence (PVE) ter izvedba vpisa v uradne evidence skladno z veljavno zakonodajo (3 tiskanih izvodov in 1 izvod v elektronski obliki).</t>
  </si>
  <si>
    <t>Izdelava DZO (3 tiskanih izvodov in 1 izvod v elektronski obliki).</t>
  </si>
  <si>
    <t>Izdelava poročila za vnos podatkov v Banko cestnih podatkov pristojnega upravljavca cest</t>
  </si>
  <si>
    <t>ur</t>
  </si>
  <si>
    <t>Opomba: Obe omari razdelilna in merilna morata biti od istega proizvajalca</t>
  </si>
  <si>
    <t>1.1.</t>
  </si>
  <si>
    <t>1.2.</t>
  </si>
  <si>
    <t>1.3.</t>
  </si>
  <si>
    <t>1.4.</t>
  </si>
  <si>
    <t>1.5.</t>
  </si>
  <si>
    <t>1.6.</t>
  </si>
  <si>
    <t>1.7.</t>
  </si>
  <si>
    <t>1.8.</t>
  </si>
  <si>
    <t>1. POSTAJALIŠČE FRANKOVCI</t>
  </si>
  <si>
    <t>2.1.</t>
  </si>
  <si>
    <t>2.2.</t>
  </si>
  <si>
    <t>2.3.</t>
  </si>
  <si>
    <t>2.4.</t>
  </si>
  <si>
    <t>2.5.</t>
  </si>
  <si>
    <t>2.6.</t>
  </si>
  <si>
    <t>1.1. ZAVETIŠČE</t>
  </si>
  <si>
    <t>1.2. TIRI IN TIRNE NAPRAVE</t>
  </si>
  <si>
    <t>1.3. GRADBENE KONSTRUKCIJE</t>
  </si>
  <si>
    <t>1.4. ODSTRANITEV OBSTOJEČEGA POSTAJALIŠČA FRANKOVCI 1</t>
  </si>
  <si>
    <t>1.5. ELEKTRIČNE INŠTALACIJE IN ZUNANJA RAZSVETLJAVA POSTAJALIŠČA</t>
  </si>
  <si>
    <t>1.6. SVTK NAPRAVE</t>
  </si>
  <si>
    <t xml:space="preserve">1.7. INFORMACIJSKE OZNAKE IN OPREMA POSTAJALIŠČA </t>
  </si>
  <si>
    <t>1.8. TUJE STORITVE</t>
  </si>
  <si>
    <t>-enako toda 2 f 50 mm</t>
  </si>
  <si>
    <r>
      <t>-Kabel tip NYY-J-3x2,5 mm</t>
    </r>
    <r>
      <rPr>
        <vertAlign val="superscript"/>
        <sz val="8"/>
        <rFont val="Arial"/>
        <family val="2"/>
        <charset val="238"/>
      </rPr>
      <t>2</t>
    </r>
  </si>
  <si>
    <r>
      <t>-Kabel je tip NYY-J-3x4 mm</t>
    </r>
    <r>
      <rPr>
        <vertAlign val="superscript"/>
        <sz val="8"/>
        <rFont val="Arial"/>
        <family val="2"/>
        <charset val="238"/>
      </rPr>
      <t>2</t>
    </r>
  </si>
  <si>
    <r>
      <t>-Kabel je tip NYY-J-5x6 mm</t>
    </r>
    <r>
      <rPr>
        <vertAlign val="superscript"/>
        <sz val="8"/>
        <rFont val="Arial"/>
        <family val="2"/>
        <charset val="238"/>
      </rPr>
      <t>2</t>
    </r>
  </si>
  <si>
    <r>
      <t>-Kabel je tip NYY-J-4x10 mm</t>
    </r>
    <r>
      <rPr>
        <vertAlign val="superscript"/>
        <sz val="8"/>
        <rFont val="Arial"/>
        <family val="2"/>
        <charset val="238"/>
      </rPr>
      <t>2</t>
    </r>
  </si>
  <si>
    <r>
      <t>-vrstne sponke do vs 35 mm</t>
    </r>
    <r>
      <rPr>
        <vertAlign val="superscript"/>
        <sz val="8"/>
        <rFont val="Arial"/>
        <family val="2"/>
        <charset val="238"/>
      </rPr>
      <t>2</t>
    </r>
  </si>
  <si>
    <r>
      <t>-vrstne sponke vs 16 za 16 mm</t>
    </r>
    <r>
      <rPr>
        <vertAlign val="superscript"/>
        <sz val="8"/>
        <rFont val="Arial"/>
        <family val="2"/>
        <charset val="238"/>
      </rPr>
      <t>2</t>
    </r>
  </si>
  <si>
    <r>
      <t>Kabel je tip E-AY2Y-J/0-4x70+2,5 mm</t>
    </r>
    <r>
      <rPr>
        <vertAlign val="superscript"/>
        <sz val="8"/>
        <rFont val="Arial"/>
        <family val="2"/>
        <charset val="238"/>
      </rPr>
      <t>2</t>
    </r>
    <r>
      <rPr>
        <sz val="8"/>
        <rFont val="Arial"/>
        <family val="2"/>
        <charset val="238"/>
      </rPr>
      <t xml:space="preserve"> (od PMO do priključnega mesta) v izdelano kabelsko kanalizacijo</t>
    </r>
  </si>
  <si>
    <r>
      <rPr>
        <b/>
        <sz val="8"/>
        <rFont val="Arial"/>
        <family val="2"/>
        <charset val="238"/>
      </rPr>
      <t xml:space="preserve">Krajevna tabla </t>
    </r>
    <r>
      <rPr>
        <sz val="8"/>
        <rFont val="Arial"/>
        <family val="2"/>
        <charset val="238"/>
      </rPr>
      <t xml:space="preserve">
dim. 2500/500/40
kovinska, enostranska, prostostoječa</t>
    </r>
  </si>
  <si>
    <r>
      <rPr>
        <b/>
        <sz val="8"/>
        <rFont val="Arial"/>
        <family val="2"/>
        <charset val="238"/>
      </rPr>
      <t>Usmerjevalna tabla/kažipot</t>
    </r>
    <r>
      <rPr>
        <sz val="8"/>
        <rFont val="Arial"/>
        <family val="2"/>
        <charset val="238"/>
      </rPr>
      <t xml:space="preserve">
dim. 1300/250/20 mm
kovinska, prostostoječa, 
pritrjena na pocinkano cev Ø 63,5 mm z objemko 
- prečno na smer dostopa </t>
    </r>
  </si>
  <si>
    <r>
      <rPr>
        <b/>
        <sz val="8"/>
        <rFont val="Arial"/>
        <family val="2"/>
        <charset val="238"/>
      </rPr>
      <t>Informacijske točke ter okvirji in vitrine za tiskovine</t>
    </r>
    <r>
      <rPr>
        <sz val="8"/>
        <rFont val="Arial"/>
        <family val="2"/>
        <charset val="238"/>
      </rPr>
      <t xml:space="preserve">
vitrina za DIN format A0
zunanja dim. 931/1177/36 mm 
stenski, enojni
- na steni novega zavetišča</t>
    </r>
  </si>
  <si>
    <r>
      <rPr>
        <b/>
        <sz val="8"/>
        <rFont val="Arial"/>
        <family val="2"/>
        <charset val="238"/>
      </rPr>
      <t>Koš za odpadke, zunanji</t>
    </r>
    <r>
      <rPr>
        <sz val="8"/>
        <rFont val="Arial"/>
        <family val="2"/>
        <charset val="238"/>
      </rPr>
      <t xml:space="preserve">
kovinski, stenski in na stebru zunanje razsvetljave
tip B 30 Z INOX + P - s pepelnikom
- na nosilnem jek. stebru obstoječega objekta/ nadstreška</t>
    </r>
  </si>
  <si>
    <r>
      <rPr>
        <b/>
        <sz val="8"/>
        <rFont val="Arial"/>
        <family val="2"/>
        <charset val="238"/>
      </rPr>
      <t>Klop, kovinska mrežasta s sedalom in hrbtnim naslonom</t>
    </r>
    <r>
      <rPr>
        <sz val="8"/>
        <rFont val="Arial"/>
        <family val="2"/>
        <charset val="238"/>
      </rPr>
      <t xml:space="preserve">
dim. 1480cm, tip LINUS
- ob vzdolžni steni obstoječega objekta/nadstreška</t>
    </r>
  </si>
  <si>
    <r>
      <rPr>
        <b/>
        <sz val="8"/>
        <rFont val="Arial"/>
        <family val="2"/>
        <charset val="238"/>
      </rPr>
      <t>Signalna oznaka 204 - Mesto ustavitve</t>
    </r>
    <r>
      <rPr>
        <sz val="8"/>
        <rFont val="Arial"/>
        <family val="2"/>
        <charset val="238"/>
      </rPr>
      <t xml:space="preserve">
črna pokončna pravokotna plošča z belo črko S
- na koncu perona na desni strani tira</t>
    </r>
  </si>
  <si>
    <r>
      <rPr>
        <b/>
        <sz val="8"/>
        <rFont val="Arial"/>
        <family val="2"/>
        <charset val="238"/>
      </rPr>
      <t>Signalna oznaka 210 - Približevanje postajališču</t>
    </r>
    <r>
      <rPr>
        <sz val="8"/>
        <rFont val="Arial"/>
        <family val="2"/>
        <charset val="238"/>
      </rPr>
      <t xml:space="preserve">
bela pravokotna plošča s tremi poševnimi črnimi pasovi
- pred postjajališčem najmanj na zavorni razdalji (1000 m) do sredine perona, na desni strani tira v smeri vožnje</t>
    </r>
  </si>
  <si>
    <r>
      <rPr>
        <b/>
        <sz val="8"/>
        <rFont val="Arial"/>
        <family val="2"/>
        <charset val="238"/>
      </rPr>
      <t>Obvestilo za potenike o prestavitvi postajališča</t>
    </r>
    <r>
      <rPr>
        <sz val="8"/>
        <rFont val="Arial"/>
        <family val="2"/>
        <charset val="238"/>
      </rPr>
      <t xml:space="preserve">
- lokacija prikazana v načrtu 2/2 - Načrt odstranjevalnih del</t>
    </r>
  </si>
  <si>
    <t>Prestavitev železniškega postajališča Frankovci na glavni progi št. 44 Ormož–Središče–d.m. in ureditev dostopne ceste do NPr Frankovci 2</t>
  </si>
  <si>
    <t>2. DOSTOPNA CESTA</t>
  </si>
  <si>
    <t>Porušitev in odstranitev prepusta iz cevi s premerom  do 60 cm</t>
  </si>
  <si>
    <t>Površinski izkop plodne zemljine – 1. kategorije – strojno z nakladanjem in odvozom</t>
  </si>
  <si>
    <t>Vgraditev nasipa iz vezljive zemljine – 3. kategorije (kamniti material z dobavo iz gramoznice)</t>
  </si>
  <si>
    <t>Prevoz materiala na razdaljo  do 15 km</t>
  </si>
  <si>
    <t>Odlaganje izkopa na deponijo do 15 km</t>
  </si>
  <si>
    <t>Ureditev in planiranja odvodnjega jarka s širino dna 40 cm in brežine</t>
  </si>
  <si>
    <t>ure</t>
  </si>
  <si>
    <t>Nepredvidena dela 10% (brez 1.8. in 2.6)</t>
  </si>
  <si>
    <t>VREDNOST BREZ DDV</t>
  </si>
  <si>
    <t>Priprava in organizacija gradbišča z vsemi objekti, instalacijami, zagotovitev varnostnih in higiensko tehničnih pogojev, začasne transportne poti, oznakami gradbišča ter kasnejša odstranitev vseh objektov in vzpostavitev v prvotno stanje, čiščenje in sanacija vseh cest, ki so zaradi gradnje onesnažene in bile poškodovane (skupaj za izvedbo žel postajališča in povezovalne ceste).</t>
  </si>
  <si>
    <t>Izdelava geodetskega posnetka izvedenih del (3 tiskanih izvodov in 1 izvod v elektronski obliki)</t>
  </si>
  <si>
    <t>2. POVEZOVALNA CESTA</t>
  </si>
  <si>
    <t>2.1.1.</t>
  </si>
  <si>
    <t>2.1.2.</t>
  </si>
  <si>
    <t>2.2.1.</t>
  </si>
  <si>
    <t>2.2.2.</t>
  </si>
  <si>
    <t>2.2.3.</t>
  </si>
  <si>
    <t>2.2.4.</t>
  </si>
  <si>
    <t>2.2.5.</t>
  </si>
  <si>
    <t>2.2.6.</t>
  </si>
  <si>
    <t>2.3.1.</t>
  </si>
  <si>
    <t>2.3.2.</t>
  </si>
  <si>
    <t>2.3.3.</t>
  </si>
  <si>
    <t>2.4.1.</t>
  </si>
  <si>
    <t>2.4.2.</t>
  </si>
  <si>
    <t>2.5.1.</t>
  </si>
  <si>
    <t>2.5.2.</t>
  </si>
  <si>
    <t>2.6.1.</t>
  </si>
  <si>
    <t>Izdelava PID, NOV in DZO (3 tiskanih izvodov in 1 izvod v elektronski obliki)</t>
  </si>
  <si>
    <t>Bitumenska lepenka pritrjena na opaž</t>
  </si>
  <si>
    <t>UTP CAD 6/7</t>
  </si>
  <si>
    <t xml:space="preserve">Izdelava temelja za zunanjo TK omaro, priprava uvodov za kable, priprava ozemljitve omare, </t>
  </si>
  <si>
    <t>Sistem za klic v sili in video obveščanje</t>
  </si>
  <si>
    <t>Dobava in montaža tipskega IP SOS stebrička SŽ (z vsemi inštalacijskimi in konfiguracijskimi deli) kpl</t>
  </si>
  <si>
    <t>Dobava in montaža tipskega LCD prikazovalnika za montažo pod nadstreškom (z vsemi inštalacijskimi in konfiguracijskimi deli) kpl</t>
  </si>
  <si>
    <t>Tispki IP ojačevalec</t>
  </si>
  <si>
    <t>Podatkovna oprema</t>
  </si>
  <si>
    <t xml:space="preserve">1. </t>
  </si>
  <si>
    <t>Komunikacijska oprema za priklop lokacije in vseh uporabnikov v podatkovno omrežje (z integracijo, licencami.. - tip opreme US 3)</t>
  </si>
  <si>
    <t>Urni sistem</t>
  </si>
  <si>
    <t>dobava, montaža in zagon - dvostranska peronska ura ø600mm z LED osvetlitvijo in NTP sinhronizacijo, napajanje osvetlitve ure in pogonskega mehanizma 230Vac</t>
  </si>
  <si>
    <t>Komunikacijska omara in napajalna oprema</t>
  </si>
  <si>
    <t>Dobava in montaža zunanje komunikacijske omare z ogrevanjem in hlajenjem za namestitev vse TK opreme, z uvodom kablov na spodnji strani. Vključno z napajalnim sistemom. Zaklepanje s tipsko ključavnico SŽ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</si>
</sst>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_-* #,##0.00\ _S_I_T_-;\-* #,##0.00\ _S_I_T_-;_-* &quot;-&quot;??\ _S_I_T_-;_-@_-"/>
    <numFmt numFmtId="166" formatCode="#,##0.00\ &quot;€&quot;"/>
    <numFmt numFmtId="167" formatCode="#,##0.00\ [$EUR]"/>
  </numFmts>
  <fonts count="18">
    <font>
      <sz val="11"/>
      <color theme="1"/>
      <name val="Calibri"/>
      <family val="2"/>
      <charset val="238"/>
      <scheme val="minor"/>
    </font>
    <font>
      <sz val="11"/>
      <color theme="1"/>
      <name val="Calibri"/>
      <family val="2"/>
      <charset val="238"/>
      <scheme val="minor"/>
    </font>
    <font>
      <sz val="10"/>
      <name val="Arial"/>
      <family val="2"/>
      <charset val="238"/>
    </font>
    <font>
      <sz val="10"/>
      <name val="Rubik Light"/>
      <charset val="238"/>
    </font>
    <font>
      <b/>
      <sz val="10"/>
      <name val="Rubik Light"/>
      <charset val="238"/>
    </font>
    <font>
      <sz val="11"/>
      <color theme="1"/>
      <name val="Rubik Light"/>
      <charset val="238"/>
    </font>
    <font>
      <sz val="10"/>
      <color theme="1"/>
      <name val="Rubik Light"/>
      <charset val="238"/>
    </font>
    <font>
      <b/>
      <sz val="14"/>
      <color theme="1"/>
      <name val="Rubik Light"/>
      <charset val="238"/>
    </font>
    <font>
      <sz val="10"/>
      <name val="Arial Narrow"/>
      <family val="2"/>
    </font>
    <font>
      <sz val="10"/>
      <name val="Arial Narrow"/>
      <family val="2"/>
      <charset val="238"/>
    </font>
    <font>
      <sz val="11"/>
      <name val="Calibri"/>
      <family val="2"/>
      <charset val="238"/>
      <scheme val="minor"/>
    </font>
    <font>
      <b/>
      <sz val="8"/>
      <name val="Arial"/>
      <family val="2"/>
      <charset val="238"/>
    </font>
    <font>
      <sz val="8"/>
      <name val="Arial"/>
      <family val="2"/>
      <charset val="238"/>
    </font>
    <font>
      <vertAlign val="superscript"/>
      <sz val="8"/>
      <name val="Arial"/>
      <family val="2"/>
      <charset val="238"/>
    </font>
    <font>
      <sz val="10"/>
      <color theme="1"/>
      <name val="Arial"/>
      <family val="2"/>
      <charset val="238"/>
    </font>
    <font>
      <b/>
      <sz val="10"/>
      <name val="Arial"/>
      <family val="2"/>
      <charset val="238"/>
    </font>
    <font>
      <b/>
      <sz val="10"/>
      <color theme="1"/>
      <name val="Arial"/>
      <family val="2"/>
      <charset val="238"/>
    </font>
    <font>
      <sz val="11"/>
      <color rgb="FF9C6500"/>
      <name val="Calibri"/>
      <family val="2"/>
      <charset val="238"/>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rgb="FFFFEB9C"/>
        <bgColor rgb="FFFDEADA"/>
      </patternFill>
    </fill>
  </fills>
  <borders count="1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7">
    <xf numFmtId="0" fontId="0" fillId="0" borderId="0"/>
    <xf numFmtId="164" fontId="1"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17" fillId="6" borderId="0" applyBorder="0" applyProtection="0"/>
  </cellStyleXfs>
  <cellXfs count="156">
    <xf numFmtId="0" fontId="0" fillId="0" borderId="0" xfId="0"/>
    <xf numFmtId="49" fontId="12" fillId="0" borderId="13" xfId="5" applyNumberFormat="1" applyFont="1" applyBorder="1" applyAlignment="1" applyProtection="1">
      <alignment horizontal="center" vertical="center"/>
    </xf>
    <xf numFmtId="166" fontId="12" fillId="0" borderId="13" xfId="4" applyNumberFormat="1" applyFont="1" applyFill="1" applyBorder="1" applyAlignment="1" applyProtection="1">
      <alignment horizontal="center" vertical="center"/>
      <protection locked="0"/>
    </xf>
    <xf numFmtId="0" fontId="12" fillId="0" borderId="13" xfId="5" applyFont="1" applyBorder="1" applyAlignment="1" applyProtection="1">
      <alignment horizontal="left" vertical="center" wrapText="1"/>
    </xf>
    <xf numFmtId="0" fontId="12" fillId="0" borderId="13" xfId="0" applyNumberFormat="1" applyFont="1" applyBorder="1" applyProtection="1"/>
    <xf numFmtId="0" fontId="12" fillId="0" borderId="13" xfId="0" applyFont="1" applyBorder="1" applyAlignment="1" applyProtection="1">
      <alignment horizontal="left" vertical="center" wrapText="1"/>
    </xf>
    <xf numFmtId="49" fontId="12" fillId="0" borderId="13" xfId="0" applyNumberFormat="1" applyFont="1" applyFill="1" applyBorder="1" applyAlignment="1" applyProtection="1">
      <alignment horizontal="center" vertical="center"/>
    </xf>
    <xf numFmtId="0" fontId="14" fillId="0" borderId="0" xfId="0" applyFont="1" applyProtection="1"/>
    <xf numFmtId="0" fontId="16" fillId="5" borderId="13" xfId="0" applyFont="1" applyFill="1" applyBorder="1" applyAlignment="1" applyProtection="1">
      <alignment horizontal="left"/>
    </xf>
    <xf numFmtId="0" fontId="16" fillId="5" borderId="13" xfId="0" applyFont="1" applyFill="1" applyBorder="1" applyAlignment="1" applyProtection="1">
      <alignment horizontal="left" vertical="center"/>
    </xf>
    <xf numFmtId="166" fontId="16" fillId="5" borderId="13" xfId="0" applyNumberFormat="1" applyFont="1" applyFill="1" applyBorder="1" applyAlignment="1" applyProtection="1">
      <alignment horizontal="right"/>
    </xf>
    <xf numFmtId="0" fontId="14" fillId="2" borderId="13" xfId="0" applyFont="1" applyFill="1" applyBorder="1" applyAlignment="1" applyProtection="1">
      <alignment vertical="center"/>
    </xf>
    <xf numFmtId="0" fontId="2" fillId="2" borderId="13" xfId="0" applyFont="1" applyFill="1" applyBorder="1" applyAlignment="1" applyProtection="1">
      <alignment vertical="center"/>
    </xf>
    <xf numFmtId="166" fontId="2" fillId="2" borderId="13" xfId="0" applyNumberFormat="1" applyFont="1" applyFill="1" applyBorder="1" applyAlignment="1" applyProtection="1">
      <alignment vertical="center" shrinkToFit="1"/>
    </xf>
    <xf numFmtId="49" fontId="2" fillId="2" borderId="13" xfId="0" applyNumberFormat="1" applyFont="1" applyFill="1" applyBorder="1" applyAlignment="1" applyProtection="1">
      <alignment vertical="center"/>
    </xf>
    <xf numFmtId="0" fontId="14" fillId="0" borderId="13" xfId="0" applyFont="1" applyBorder="1" applyProtection="1"/>
    <xf numFmtId="167" fontId="14" fillId="0" borderId="13" xfId="0" applyNumberFormat="1" applyFont="1" applyBorder="1" applyAlignment="1" applyProtection="1">
      <alignment shrinkToFit="1"/>
    </xf>
    <xf numFmtId="0" fontId="14" fillId="2" borderId="13" xfId="0" applyFont="1" applyFill="1" applyBorder="1" applyAlignment="1" applyProtection="1">
      <alignment horizontal="left" vertical="center" wrapText="1"/>
    </xf>
    <xf numFmtId="0" fontId="14" fillId="3" borderId="13" xfId="0" applyFont="1" applyFill="1" applyBorder="1" applyAlignment="1" applyProtection="1">
      <alignment vertical="center"/>
    </xf>
    <xf numFmtId="0" fontId="15" fillId="3" borderId="13" xfId="0" applyFont="1" applyFill="1" applyBorder="1" applyAlignment="1" applyProtection="1">
      <alignment vertical="center"/>
    </xf>
    <xf numFmtId="166" fontId="15" fillId="3" borderId="13" xfId="0" applyNumberFormat="1" applyFont="1" applyFill="1" applyBorder="1" applyAlignment="1" applyProtection="1">
      <alignment horizontal="right" vertical="center" shrinkToFit="1"/>
    </xf>
    <xf numFmtId="0" fontId="0" fillId="0" borderId="0" xfId="0" applyProtection="1"/>
    <xf numFmtId="0" fontId="5" fillId="0" borderId="5" xfId="0" applyFont="1" applyFill="1" applyBorder="1" applyAlignment="1" applyProtection="1">
      <alignment horizontal="center"/>
    </xf>
    <xf numFmtId="0" fontId="5" fillId="0" borderId="0" xfId="0" applyFont="1" applyFill="1" applyBorder="1" applyAlignment="1" applyProtection="1">
      <alignment horizontal="center"/>
    </xf>
    <xf numFmtId="0" fontId="5" fillId="0" borderId="6" xfId="0" applyFont="1" applyFill="1" applyBorder="1" applyAlignment="1" applyProtection="1">
      <alignment horizontal="center"/>
    </xf>
    <xf numFmtId="0" fontId="6" fillId="0" borderId="0" xfId="0" applyFont="1" applyFill="1" applyBorder="1" applyAlignment="1" applyProtection="1">
      <alignment horizontal="left"/>
    </xf>
    <xf numFmtId="49" fontId="3" fillId="0" borderId="5" xfId="2" applyNumberFormat="1" applyFont="1" applyBorder="1" applyAlignment="1" applyProtection="1">
      <alignment horizontal="right" vertical="top"/>
    </xf>
    <xf numFmtId="0" fontId="5" fillId="0" borderId="5" xfId="0" applyFont="1" applyBorder="1" applyProtection="1"/>
    <xf numFmtId="0" fontId="5" fillId="0" borderId="0" xfId="0" applyFont="1" applyBorder="1" applyProtection="1"/>
    <xf numFmtId="0" fontId="5" fillId="0" borderId="6" xfId="0" applyFont="1" applyBorder="1" applyProtection="1"/>
    <xf numFmtId="0" fontId="4" fillId="0" borderId="0" xfId="0" applyFont="1" applyBorder="1" applyAlignment="1" applyProtection="1">
      <alignment vertical="top"/>
    </xf>
    <xf numFmtId="0" fontId="3" fillId="0" borderId="0" xfId="0" applyFont="1" applyBorder="1" applyAlignment="1" applyProtection="1">
      <alignment vertical="top" wrapText="1"/>
    </xf>
    <xf numFmtId="0" fontId="8" fillId="0" borderId="0" xfId="0" applyFont="1" applyBorder="1" applyAlignment="1" applyProtection="1">
      <alignment vertical="top" wrapText="1"/>
    </xf>
    <xf numFmtId="166" fontId="8" fillId="0" borderId="0" xfId="0" applyNumberFormat="1" applyFont="1" applyBorder="1" applyAlignment="1" applyProtection="1">
      <alignment vertical="top" wrapText="1"/>
    </xf>
    <xf numFmtId="49" fontId="6" fillId="0" borderId="5" xfId="0" applyNumberFormat="1" applyFont="1" applyBorder="1" applyAlignment="1" applyProtection="1">
      <alignment horizontal="right" vertical="top"/>
    </xf>
    <xf numFmtId="49" fontId="3" fillId="0" borderId="0" xfId="0" applyNumberFormat="1" applyFont="1" applyBorder="1" applyAlignment="1" applyProtection="1">
      <alignment vertical="top"/>
    </xf>
    <xf numFmtId="0" fontId="9" fillId="0" borderId="0" xfId="0" applyFont="1" applyBorder="1" applyAlignment="1" applyProtection="1">
      <alignment vertical="top" wrapText="1"/>
    </xf>
    <xf numFmtId="166" fontId="9" fillId="0" borderId="0" xfId="0" applyNumberFormat="1" applyFont="1" applyBorder="1" applyAlignment="1" applyProtection="1">
      <alignment vertical="top" wrapText="1"/>
    </xf>
    <xf numFmtId="0" fontId="6" fillId="0" borderId="6" xfId="0" applyFont="1" applyBorder="1" applyProtection="1"/>
    <xf numFmtId="0" fontId="3" fillId="0" borderId="0" xfId="0" applyFont="1" applyBorder="1" applyAlignment="1" applyProtection="1">
      <alignment vertical="top"/>
    </xf>
    <xf numFmtId="0" fontId="6" fillId="0" borderId="0" xfId="0" applyFont="1" applyBorder="1" applyProtection="1"/>
    <xf numFmtId="0" fontId="6" fillId="0" borderId="5" xfId="0" applyFont="1" applyBorder="1" applyProtection="1"/>
    <xf numFmtId="0" fontId="6" fillId="0" borderId="7" xfId="0" applyFont="1" applyBorder="1" applyProtection="1"/>
    <xf numFmtId="0" fontId="6" fillId="0" borderId="1" xfId="0" applyFont="1" applyBorder="1" applyProtection="1"/>
    <xf numFmtId="0" fontId="6" fillId="0" borderId="8" xfId="0" applyFont="1" applyBorder="1" applyProtection="1"/>
    <xf numFmtId="0" fontId="5" fillId="0" borderId="0" xfId="0" applyFont="1" applyProtection="1"/>
    <xf numFmtId="166" fontId="12" fillId="0" borderId="13" xfId="1" applyNumberFormat="1" applyFont="1" applyFill="1" applyBorder="1" applyAlignment="1" applyProtection="1">
      <alignment horizontal="center" vertical="center" wrapText="1"/>
      <protection locked="0"/>
    </xf>
    <xf numFmtId="166" fontId="12" fillId="0" borderId="13" xfId="0" applyNumberFormat="1" applyFont="1" applyBorder="1" applyAlignment="1" applyProtection="1">
      <alignment horizontal="center" vertical="center" wrapText="1"/>
      <protection locked="0"/>
    </xf>
    <xf numFmtId="166" fontId="12" fillId="0" borderId="14" xfId="1" applyNumberFormat="1" applyFont="1" applyFill="1" applyBorder="1" applyAlignment="1" applyProtection="1">
      <alignment horizontal="center" vertical="center" wrapText="1"/>
      <protection locked="0"/>
    </xf>
    <xf numFmtId="166" fontId="12" fillId="0" borderId="13" xfId="0" applyNumberFormat="1" applyFont="1" applyFill="1" applyBorder="1" applyAlignment="1" applyProtection="1">
      <alignment horizontal="center" vertical="center" wrapText="1"/>
      <protection locked="0"/>
    </xf>
    <xf numFmtId="166" fontId="12" fillId="0" borderId="13" xfId="0" applyNumberFormat="1" applyFont="1" applyFill="1" applyBorder="1" applyAlignment="1" applyProtection="1">
      <alignment horizontal="center" vertical="center" wrapText="1" shrinkToFit="1"/>
      <protection locked="0"/>
    </xf>
    <xf numFmtId="166" fontId="12" fillId="0" borderId="13" xfId="0" applyNumberFormat="1" applyFont="1" applyFill="1" applyBorder="1" applyAlignment="1" applyProtection="1">
      <alignment horizontal="center" vertical="center" shrinkToFit="1"/>
      <protection locked="0"/>
    </xf>
    <xf numFmtId="166" fontId="12" fillId="0" borderId="13" xfId="0" applyNumberFormat="1" applyFont="1" applyFill="1" applyBorder="1" applyAlignment="1" applyProtection="1">
      <alignment horizontal="center" vertical="center"/>
      <protection locked="0"/>
    </xf>
    <xf numFmtId="166" fontId="12" fillId="0" borderId="13" xfId="0" applyNumberFormat="1" applyFont="1" applyBorder="1" applyAlignment="1" applyProtection="1">
      <alignment horizontal="center" vertical="center"/>
      <protection locked="0"/>
    </xf>
    <xf numFmtId="49" fontId="12" fillId="4" borderId="13" xfId="2" applyNumberFormat="1" applyFont="1" applyFill="1" applyBorder="1" applyAlignment="1" applyProtection="1">
      <alignment horizontal="center" vertical="center"/>
    </xf>
    <xf numFmtId="0" fontId="12" fillId="4" borderId="13" xfId="2" applyFont="1" applyFill="1" applyBorder="1" applyAlignment="1" applyProtection="1">
      <alignment horizontal="center" vertical="center" wrapText="1"/>
    </xf>
    <xf numFmtId="0" fontId="12" fillId="4" borderId="13" xfId="2" applyFont="1" applyFill="1" applyBorder="1" applyAlignment="1" applyProtection="1">
      <alignment horizontal="center" vertical="center"/>
    </xf>
    <xf numFmtId="4" fontId="12" fillId="4" borderId="13" xfId="3" applyNumberFormat="1" applyFont="1" applyFill="1" applyBorder="1" applyAlignment="1" applyProtection="1">
      <alignment horizontal="center" vertical="center" wrapText="1"/>
    </xf>
    <xf numFmtId="166" fontId="12" fillId="4" borderId="13" xfId="3" applyNumberFormat="1" applyFont="1" applyFill="1" applyBorder="1" applyAlignment="1" applyProtection="1">
      <alignment horizontal="center" vertical="center" wrapText="1"/>
    </xf>
    <xf numFmtId="0" fontId="12" fillId="0" borderId="0" xfId="0" applyFont="1" applyProtection="1"/>
    <xf numFmtId="166" fontId="11" fillId="5" borderId="13" xfId="0" applyNumberFormat="1" applyFont="1" applyFill="1" applyBorder="1" applyAlignment="1" applyProtection="1">
      <alignment horizontal="center" vertical="center"/>
    </xf>
    <xf numFmtId="166" fontId="11" fillId="4" borderId="13" xfId="0" applyNumberFormat="1" applyFont="1" applyFill="1" applyBorder="1" applyAlignment="1" applyProtection="1">
      <alignment horizontal="center" vertical="center" wrapText="1"/>
    </xf>
    <xf numFmtId="0" fontId="11" fillId="2" borderId="13" xfId="0" applyFont="1" applyFill="1" applyBorder="1" applyAlignment="1" applyProtection="1">
      <alignment horizontal="right" vertical="top"/>
    </xf>
    <xf numFmtId="0" fontId="11" fillId="2" borderId="13" xfId="0" applyFont="1" applyFill="1" applyBorder="1" applyAlignment="1" applyProtection="1">
      <alignment horizontal="left" vertical="top"/>
    </xf>
    <xf numFmtId="0" fontId="11" fillId="2" borderId="13" xfId="0" applyFont="1" applyFill="1" applyBorder="1" applyAlignment="1" applyProtection="1">
      <alignment horizontal="center" vertical="center" wrapText="1"/>
    </xf>
    <xf numFmtId="4" fontId="11" fillId="2" borderId="13" xfId="0" applyNumberFormat="1" applyFont="1" applyFill="1" applyBorder="1" applyAlignment="1" applyProtection="1">
      <alignment horizontal="center" vertical="center" wrapText="1"/>
    </xf>
    <xf numFmtId="166" fontId="11" fillId="2" borderId="13" xfId="0" applyNumberFormat="1" applyFont="1" applyFill="1" applyBorder="1" applyAlignment="1" applyProtection="1">
      <alignment horizontal="center" vertical="center" wrapText="1"/>
    </xf>
    <xf numFmtId="4" fontId="11" fillId="2" borderId="13" xfId="0" applyNumberFormat="1" applyFont="1" applyFill="1" applyBorder="1" applyAlignment="1" applyProtection="1">
      <alignment horizontal="center" vertical="center"/>
    </xf>
    <xf numFmtId="166" fontId="11" fillId="2" borderId="13" xfId="1" applyNumberFormat="1" applyFont="1" applyFill="1" applyBorder="1" applyAlignment="1" applyProtection="1">
      <alignment horizontal="center" vertical="center" wrapText="1"/>
    </xf>
    <xf numFmtId="0" fontId="12" fillId="0" borderId="13" xfId="0" applyFont="1" applyBorder="1" applyAlignment="1" applyProtection="1">
      <alignment horizontal="right" vertical="top"/>
    </xf>
    <xf numFmtId="0" fontId="12" fillId="0" borderId="13" xfId="0" applyFont="1" applyBorder="1" applyAlignment="1" applyProtection="1">
      <alignment horizontal="justify" vertical="top" wrapText="1"/>
    </xf>
    <xf numFmtId="0" fontId="12" fillId="0" borderId="13" xfId="0" applyFont="1" applyBorder="1" applyAlignment="1" applyProtection="1">
      <alignment horizontal="center" vertical="center" wrapText="1"/>
    </xf>
    <xf numFmtId="4" fontId="12" fillId="0" borderId="13" xfId="1" applyNumberFormat="1" applyFont="1" applyFill="1" applyBorder="1" applyAlignment="1" applyProtection="1">
      <alignment horizontal="center" vertical="center" wrapText="1"/>
    </xf>
    <xf numFmtId="166" fontId="12" fillId="0" borderId="13" xfId="1" applyNumberFormat="1" applyFont="1" applyFill="1" applyBorder="1" applyAlignment="1" applyProtection="1">
      <alignment horizontal="center" vertical="center" wrapText="1"/>
    </xf>
    <xf numFmtId="0" fontId="12" fillId="0" borderId="13" xfId="0" applyFont="1" applyBorder="1" applyAlignment="1" applyProtection="1">
      <alignment horizontal="center" vertical="center"/>
    </xf>
    <xf numFmtId="4" fontId="12" fillId="0" borderId="13" xfId="0" applyNumberFormat="1" applyFont="1" applyBorder="1" applyAlignment="1" applyProtection="1">
      <alignment horizontal="center" vertical="center" wrapText="1"/>
    </xf>
    <xf numFmtId="166" fontId="12" fillId="0" borderId="13" xfId="0" applyNumberFormat="1" applyFont="1" applyBorder="1" applyAlignment="1" applyProtection="1">
      <alignment horizontal="center" vertical="center" wrapText="1"/>
    </xf>
    <xf numFmtId="0" fontId="11" fillId="3" borderId="13" xfId="0" applyFont="1" applyFill="1" applyBorder="1" applyAlignment="1" applyProtection="1">
      <alignment horizontal="right" vertical="top"/>
    </xf>
    <xf numFmtId="0" fontId="11" fillId="3" borderId="13" xfId="0" applyFont="1" applyFill="1" applyBorder="1" applyAlignment="1" applyProtection="1">
      <alignment horizontal="left" vertical="top"/>
    </xf>
    <xf numFmtId="0" fontId="11" fillId="3" borderId="13" xfId="0" applyFont="1" applyFill="1" applyBorder="1" applyAlignment="1" applyProtection="1">
      <alignment horizontal="center" vertical="center" wrapText="1"/>
    </xf>
    <xf numFmtId="4" fontId="11" fillId="3" borderId="13" xfId="0" applyNumberFormat="1" applyFont="1" applyFill="1" applyBorder="1" applyAlignment="1" applyProtection="1">
      <alignment horizontal="center" vertical="center"/>
    </xf>
    <xf numFmtId="166" fontId="11" fillId="3" borderId="13" xfId="1" applyNumberFormat="1" applyFont="1" applyFill="1" applyBorder="1" applyAlignment="1" applyProtection="1">
      <alignment horizontal="center" vertical="center" wrapText="1"/>
    </xf>
    <xf numFmtId="0" fontId="12" fillId="0" borderId="13" xfId="0" applyFont="1" applyFill="1" applyBorder="1" applyAlignment="1" applyProtection="1">
      <alignment horizontal="right" vertical="top"/>
    </xf>
    <xf numFmtId="0" fontId="12" fillId="0" borderId="13" xfId="0" applyFont="1" applyBorder="1" applyAlignment="1" applyProtection="1">
      <alignment horizontal="right" vertical="top" wrapText="1"/>
    </xf>
    <xf numFmtId="0" fontId="12" fillId="0" borderId="13" xfId="0" applyFont="1" applyFill="1" applyBorder="1" applyAlignment="1" applyProtection="1">
      <alignment horizontal="justify" vertical="top" wrapText="1"/>
    </xf>
    <xf numFmtId="0" fontId="12" fillId="0" borderId="13" xfId="0" applyFont="1" applyFill="1" applyBorder="1" applyAlignment="1" applyProtection="1">
      <alignment horizontal="center" vertical="center" wrapText="1"/>
    </xf>
    <xf numFmtId="0" fontId="11" fillId="0" borderId="13" xfId="0" applyFont="1" applyBorder="1" applyAlignment="1" applyProtection="1">
      <alignment vertical="top" wrapText="1"/>
    </xf>
    <xf numFmtId="0" fontId="12" fillId="0" borderId="13" xfId="0" applyFont="1" applyBorder="1" applyAlignment="1" applyProtection="1">
      <alignment horizontal="left" wrapText="1"/>
    </xf>
    <xf numFmtId="0" fontId="12" fillId="0" borderId="13" xfId="0" applyFont="1" applyFill="1" applyBorder="1" applyAlignment="1" applyProtection="1">
      <alignment horizontal="right" vertical="top" wrapText="1"/>
    </xf>
    <xf numFmtId="4" fontId="12" fillId="0" borderId="13" xfId="1" applyNumberFormat="1" applyFont="1" applyFill="1" applyBorder="1" applyAlignment="1" applyProtection="1">
      <alignment horizontal="left" wrapText="1"/>
    </xf>
    <xf numFmtId="0" fontId="12" fillId="0" borderId="13" xfId="0" applyFont="1" applyFill="1" applyBorder="1" applyAlignment="1" applyProtection="1">
      <alignment horizontal="center" vertical="center"/>
    </xf>
    <xf numFmtId="0" fontId="12" fillId="0" borderId="13" xfId="4" applyFont="1" applyBorder="1" applyAlignment="1" applyProtection="1">
      <alignment horizontal="left" vertical="top" wrapText="1"/>
    </xf>
    <xf numFmtId="49" fontId="12" fillId="0" borderId="13" xfId="4" applyNumberFormat="1" applyFont="1" applyBorder="1" applyAlignment="1" applyProtection="1">
      <alignment horizontal="center" vertical="center"/>
    </xf>
    <xf numFmtId="4" fontId="12" fillId="0" borderId="13" xfId="4" applyNumberFormat="1" applyFont="1" applyFill="1" applyBorder="1" applyAlignment="1" applyProtection="1">
      <alignment horizontal="center" vertical="center" wrapText="1"/>
    </xf>
    <xf numFmtId="166" fontId="12" fillId="0" borderId="13" xfId="4" applyNumberFormat="1" applyFont="1" applyFill="1" applyBorder="1" applyAlignment="1" applyProtection="1">
      <alignment horizontal="center" vertical="center"/>
    </xf>
    <xf numFmtId="166" fontId="12" fillId="0" borderId="13" xfId="4" applyNumberFormat="1" applyFont="1" applyBorder="1" applyAlignment="1" applyProtection="1">
      <alignment horizontal="center" vertical="center" wrapText="1"/>
    </xf>
    <xf numFmtId="0" fontId="12" fillId="0" borderId="13" xfId="0" applyFont="1" applyBorder="1" applyAlignment="1" applyProtection="1">
      <alignment horizontal="justify" vertical="top"/>
    </xf>
    <xf numFmtId="0" fontId="12" fillId="0" borderId="12" xfId="0" applyFont="1" applyBorder="1" applyAlignment="1" applyProtection="1">
      <alignment horizontal="right" vertical="top"/>
    </xf>
    <xf numFmtId="0" fontId="12" fillId="0" borderId="12" xfId="0" applyFont="1" applyBorder="1" applyAlignment="1" applyProtection="1">
      <alignment horizontal="justify" vertical="top" wrapText="1"/>
    </xf>
    <xf numFmtId="0" fontId="12" fillId="0" borderId="12" xfId="0" applyFont="1" applyBorder="1" applyAlignment="1" applyProtection="1">
      <alignment horizontal="center" vertical="center" wrapText="1"/>
    </xf>
    <xf numFmtId="4" fontId="12" fillId="0" borderId="12" xfId="1" applyNumberFormat="1" applyFont="1" applyFill="1" applyBorder="1" applyAlignment="1" applyProtection="1">
      <alignment horizontal="center" vertical="center" wrapText="1"/>
    </xf>
    <xf numFmtId="166" fontId="12" fillId="0" borderId="12" xfId="1" applyNumberFormat="1" applyFont="1" applyFill="1" applyBorder="1" applyAlignment="1" applyProtection="1">
      <alignment horizontal="center" vertical="center" wrapText="1"/>
    </xf>
    <xf numFmtId="0" fontId="11" fillId="0" borderId="14" xfId="0" applyFont="1" applyFill="1" applyBorder="1" applyAlignment="1" applyProtection="1">
      <alignment horizontal="right" vertical="top"/>
    </xf>
    <xf numFmtId="0" fontId="12" fillId="0" borderId="14" xfId="0" applyFont="1" applyFill="1" applyBorder="1" applyAlignment="1" applyProtection="1">
      <alignment horizontal="justify" vertical="top" wrapText="1"/>
    </xf>
    <xf numFmtId="0" fontId="12" fillId="0" borderId="14" xfId="0" applyFont="1" applyBorder="1" applyAlignment="1" applyProtection="1">
      <alignment horizontal="center" vertical="center" wrapText="1"/>
    </xf>
    <xf numFmtId="4" fontId="12" fillId="0" borderId="14" xfId="1" applyNumberFormat="1" applyFont="1" applyFill="1" applyBorder="1" applyAlignment="1" applyProtection="1">
      <alignment horizontal="center" vertical="center" wrapText="1"/>
    </xf>
    <xf numFmtId="166" fontId="12" fillId="0" borderId="14" xfId="1" applyNumberFormat="1" applyFont="1" applyFill="1" applyBorder="1" applyAlignment="1" applyProtection="1">
      <alignment horizontal="center" vertical="center" wrapText="1"/>
    </xf>
    <xf numFmtId="0" fontId="12" fillId="0" borderId="12" xfId="0" applyFont="1" applyFill="1" applyBorder="1" applyAlignment="1" applyProtection="1">
      <alignment horizontal="right" vertical="top"/>
    </xf>
    <xf numFmtId="0" fontId="12" fillId="0" borderId="12" xfId="0" applyFont="1" applyFill="1" applyBorder="1" applyAlignment="1" applyProtection="1">
      <alignment horizontal="center" vertical="center" wrapText="1"/>
    </xf>
    <xf numFmtId="0" fontId="12" fillId="0" borderId="14" xfId="0" applyFont="1" applyFill="1" applyBorder="1" applyAlignment="1" applyProtection="1">
      <alignment horizontal="right" vertical="top"/>
    </xf>
    <xf numFmtId="0" fontId="12" fillId="0" borderId="14" xfId="0" applyFont="1" applyBorder="1" applyAlignment="1" applyProtection="1">
      <alignment horizontal="justify" vertical="top" wrapText="1"/>
    </xf>
    <xf numFmtId="0" fontId="11" fillId="0" borderId="13" xfId="0" applyFont="1" applyBorder="1" applyAlignment="1" applyProtection="1">
      <alignment horizontal="justify" vertical="top" wrapText="1"/>
    </xf>
    <xf numFmtId="4" fontId="12" fillId="0" borderId="13" xfId="0" applyNumberFormat="1" applyFont="1" applyFill="1" applyBorder="1" applyAlignment="1" applyProtection="1">
      <alignment horizontal="center" vertical="center" wrapText="1"/>
    </xf>
    <xf numFmtId="166" fontId="12" fillId="0" borderId="13" xfId="0" applyNumberFormat="1" applyFont="1" applyFill="1" applyBorder="1" applyAlignment="1" applyProtection="1">
      <alignment horizontal="center" vertical="center" wrapText="1"/>
    </xf>
    <xf numFmtId="4" fontId="11" fillId="2" borderId="13" xfId="0" applyNumberFormat="1" applyFont="1" applyFill="1" applyBorder="1" applyAlignment="1" applyProtection="1">
      <alignment horizontal="left" vertical="top"/>
    </xf>
    <xf numFmtId="166" fontId="11" fillId="2" borderId="13" xfId="0" applyNumberFormat="1" applyFont="1" applyFill="1" applyBorder="1" applyAlignment="1" applyProtection="1">
      <alignment horizontal="left" vertical="top"/>
    </xf>
    <xf numFmtId="166" fontId="11" fillId="2" borderId="13" xfId="0" applyNumberFormat="1" applyFont="1" applyFill="1" applyBorder="1" applyAlignment="1" applyProtection="1">
      <alignment horizontal="center" vertical="center"/>
    </xf>
    <xf numFmtId="49" fontId="12" fillId="0" borderId="13" xfId="0" applyNumberFormat="1" applyFont="1" applyFill="1" applyBorder="1" applyAlignment="1" applyProtection="1">
      <alignment horizontal="justify" vertical="top" wrapText="1"/>
    </xf>
    <xf numFmtId="4" fontId="12" fillId="0" borderId="13" xfId="0" applyNumberFormat="1" applyFont="1" applyFill="1" applyBorder="1" applyAlignment="1" applyProtection="1">
      <alignment horizontal="center" vertical="center" shrinkToFit="1"/>
    </xf>
    <xf numFmtId="166" fontId="12" fillId="0" borderId="13" xfId="0" applyNumberFormat="1" applyFont="1" applyFill="1" applyBorder="1" applyAlignment="1" applyProtection="1">
      <alignment horizontal="center" vertical="center" shrinkToFit="1"/>
    </xf>
    <xf numFmtId="49" fontId="12" fillId="0" borderId="13" xfId="0" applyNumberFormat="1" applyFont="1" applyFill="1" applyBorder="1" applyAlignment="1" applyProtection="1">
      <alignment horizontal="left" vertical="center" wrapText="1"/>
    </xf>
    <xf numFmtId="0" fontId="12" fillId="0" borderId="13" xfId="0" applyFont="1" applyBorder="1" applyAlignment="1" applyProtection="1">
      <alignment horizontal="center" vertical="center" shrinkToFit="1"/>
    </xf>
    <xf numFmtId="49" fontId="12" fillId="0" borderId="13" xfId="0" applyNumberFormat="1" applyFont="1" applyBorder="1" applyAlignment="1" applyProtection="1">
      <alignment horizontal="left" vertical="center" wrapText="1"/>
    </xf>
    <xf numFmtId="49" fontId="12" fillId="0" borderId="13" xfId="0" applyNumberFormat="1" applyFont="1" applyFill="1" applyBorder="1" applyAlignment="1" applyProtection="1">
      <alignment horizontal="center" vertical="center" shrinkToFit="1"/>
    </xf>
    <xf numFmtId="166" fontId="12" fillId="0" borderId="13" xfId="0" applyNumberFormat="1" applyFont="1" applyBorder="1" applyAlignment="1" applyProtection="1">
      <alignment horizontal="center" vertical="center" shrinkToFit="1"/>
    </xf>
    <xf numFmtId="0" fontId="12" fillId="0" borderId="13" xfId="0" applyFont="1" applyFill="1" applyBorder="1" applyAlignment="1" applyProtection="1">
      <alignment horizontal="center" vertical="center" shrinkToFit="1"/>
    </xf>
    <xf numFmtId="0" fontId="12" fillId="0" borderId="0" xfId="0" applyFont="1" applyAlignment="1" applyProtection="1">
      <alignment horizontal="left" vertical="center"/>
    </xf>
    <xf numFmtId="0" fontId="11" fillId="0" borderId="0" xfId="0" applyFont="1" applyProtection="1"/>
    <xf numFmtId="0" fontId="12" fillId="0" borderId="0" xfId="0" applyFont="1" applyAlignment="1" applyProtection="1">
      <alignment horizontal="center" vertical="center"/>
    </xf>
    <xf numFmtId="4" fontId="12" fillId="0" borderId="0" xfId="0" applyNumberFormat="1" applyFont="1" applyFill="1" applyAlignment="1" applyProtection="1">
      <alignment horizontal="center" vertical="center"/>
    </xf>
    <xf numFmtId="166" fontId="12" fillId="0" borderId="0" xfId="0" applyNumberFormat="1" applyFont="1" applyFill="1" applyAlignment="1" applyProtection="1">
      <alignment horizontal="center" vertical="center"/>
    </xf>
    <xf numFmtId="166" fontId="12" fillId="0" borderId="0" xfId="0" applyNumberFormat="1" applyFont="1" applyAlignment="1" applyProtection="1">
      <alignment horizontal="center" vertical="center"/>
    </xf>
    <xf numFmtId="16" fontId="11" fillId="2" borderId="13" xfId="0" applyNumberFormat="1" applyFont="1" applyFill="1" applyBorder="1" applyAlignment="1" applyProtection="1">
      <alignment horizontal="left" vertical="top"/>
    </xf>
    <xf numFmtId="14" fontId="11" fillId="2" borderId="13" xfId="0" applyNumberFormat="1" applyFont="1" applyFill="1" applyBorder="1" applyAlignment="1" applyProtection="1">
      <alignment horizontal="left" vertical="top"/>
    </xf>
    <xf numFmtId="0" fontId="12" fillId="0" borderId="13" xfId="0" applyFont="1" applyBorder="1" applyAlignment="1" applyProtection="1">
      <alignment horizontal="center" vertical="top" wrapText="1"/>
    </xf>
    <xf numFmtId="0" fontId="3" fillId="0" borderId="5" xfId="0" applyFont="1" applyBorder="1" applyAlignment="1">
      <alignment horizontal="right" vertical="top"/>
    </xf>
    <xf numFmtId="0" fontId="3" fillId="0" borderId="0" xfId="0" applyFont="1" applyAlignment="1">
      <alignment horizontal="center" wrapText="1"/>
    </xf>
    <xf numFmtId="4" fontId="3" fillId="0" borderId="0" xfId="1" applyNumberFormat="1" applyFont="1" applyFill="1" applyBorder="1" applyAlignment="1">
      <alignment horizontal="right" wrapText="1"/>
    </xf>
    <xf numFmtId="4" fontId="12" fillId="0" borderId="13" xfId="0" applyNumberFormat="1" applyFont="1" applyFill="1" applyBorder="1" applyAlignment="1" applyProtection="1">
      <alignment horizontal="center" vertical="center" wrapText="1"/>
      <protection locked="0"/>
    </xf>
    <xf numFmtId="0" fontId="16" fillId="4" borderId="13" xfId="0" applyFont="1" applyFill="1" applyBorder="1" applyAlignment="1" applyProtection="1">
      <alignment horizontal="center" vertical="center" wrapText="1"/>
    </xf>
    <xf numFmtId="0" fontId="6" fillId="0" borderId="0" xfId="0" applyFont="1" applyBorder="1" applyAlignment="1" applyProtection="1">
      <alignment horizontal="left" wrapText="1"/>
    </xf>
    <xf numFmtId="0" fontId="6" fillId="0" borderId="6" xfId="0" applyFont="1" applyBorder="1" applyAlignment="1" applyProtection="1">
      <alignment horizontal="left" wrapText="1"/>
    </xf>
    <xf numFmtId="0" fontId="7" fillId="4" borderId="2" xfId="0" applyFont="1" applyFill="1" applyBorder="1" applyAlignment="1" applyProtection="1">
      <alignment horizontal="center" vertical="center"/>
    </xf>
    <xf numFmtId="0" fontId="7" fillId="4" borderId="3" xfId="0" applyFont="1" applyFill="1" applyBorder="1" applyAlignment="1" applyProtection="1">
      <alignment horizontal="center" vertical="center"/>
    </xf>
    <xf numFmtId="0" fontId="7" fillId="4" borderId="4" xfId="0" applyFont="1" applyFill="1" applyBorder="1" applyAlignment="1" applyProtection="1">
      <alignment horizontal="center" vertical="center"/>
    </xf>
    <xf numFmtId="0" fontId="7" fillId="4" borderId="7" xfId="0" applyFont="1" applyFill="1" applyBorder="1" applyAlignment="1" applyProtection="1">
      <alignment horizontal="center" vertical="center"/>
    </xf>
    <xf numFmtId="0" fontId="7" fillId="4" borderId="1" xfId="0" applyFont="1" applyFill="1" applyBorder="1" applyAlignment="1" applyProtection="1">
      <alignment horizontal="center" vertical="center"/>
    </xf>
    <xf numFmtId="0" fontId="7" fillId="4" borderId="8" xfId="0" applyFont="1" applyFill="1" applyBorder="1" applyAlignment="1" applyProtection="1">
      <alignment horizontal="center" vertical="center"/>
    </xf>
    <xf numFmtId="0" fontId="3" fillId="0" borderId="0" xfId="2" applyFont="1" applyBorder="1" applyAlignment="1" applyProtection="1">
      <alignment horizontal="left" vertical="top" wrapText="1"/>
    </xf>
    <xf numFmtId="0" fontId="3" fillId="0" borderId="6" xfId="2" applyFont="1" applyBorder="1" applyAlignment="1" applyProtection="1">
      <alignment horizontal="left" vertical="top" wrapText="1"/>
    </xf>
    <xf numFmtId="0" fontId="11" fillId="5" borderId="9" xfId="0" applyFont="1" applyFill="1" applyBorder="1" applyAlignment="1" applyProtection="1">
      <alignment horizontal="left" vertical="center"/>
    </xf>
    <xf numFmtId="0" fontId="10" fillId="0" borderId="10" xfId="0" applyFont="1" applyBorder="1" applyAlignment="1" applyProtection="1">
      <alignment horizontal="left" vertical="center"/>
    </xf>
    <xf numFmtId="0" fontId="10" fillId="0" borderId="11" xfId="0" applyFont="1" applyBorder="1" applyAlignment="1" applyProtection="1">
      <alignment horizontal="left" vertical="center"/>
    </xf>
    <xf numFmtId="0" fontId="11" fillId="4" borderId="13" xfId="0" applyFont="1" applyFill="1" applyBorder="1" applyAlignment="1" applyProtection="1">
      <alignment horizontal="left" vertical="center" wrapText="1"/>
    </xf>
    <xf numFmtId="0" fontId="12" fillId="0" borderId="13" xfId="0" applyFont="1" applyBorder="1" applyAlignment="1" applyProtection="1">
      <alignment horizontal="left" vertical="center" wrapText="1"/>
    </xf>
    <xf numFmtId="0" fontId="11" fillId="5" borderId="13" xfId="0" applyFont="1" applyFill="1" applyBorder="1" applyAlignment="1" applyProtection="1">
      <alignment horizontal="left"/>
    </xf>
  </cellXfs>
  <cellStyles count="7">
    <cellStyle name="Comma 3" xfId="3" xr:uid="{00000000-0005-0000-0000-000000000000}"/>
    <cellStyle name="Excel Built-in Neutral" xfId="6" xr:uid="{867BDD91-FCE6-4250-A126-65A97C58EA2E}"/>
    <cellStyle name="Navadno" xfId="0" builtinId="0"/>
    <cellStyle name="Navadno 3" xfId="5" xr:uid="{C005D834-08F5-42D6-82B6-77B13F9B0EAE}"/>
    <cellStyle name="Normal 2" xfId="4" xr:uid="{00000000-0005-0000-0000-000002000000}"/>
    <cellStyle name="Normal 4" xfId="2" xr:uid="{00000000-0005-0000-0000-000003000000}"/>
    <cellStyle name="Vejic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4"/>
  <sheetViews>
    <sheetView zoomScaleNormal="100" workbookViewId="0">
      <selection activeCell="A18" sqref="A18"/>
    </sheetView>
  </sheetViews>
  <sheetFormatPr defaultColWidth="9.140625" defaultRowHeight="12.75"/>
  <cols>
    <col min="1" max="1" width="5.7109375" style="7" customWidth="1"/>
    <col min="2" max="2" width="56.7109375" style="7" customWidth="1"/>
    <col min="3" max="3" width="27.5703125" style="7" customWidth="1"/>
    <col min="4" max="16384" width="9.140625" style="7"/>
  </cols>
  <sheetData>
    <row r="1" spans="1:3" ht="32.25" customHeight="1">
      <c r="A1" s="139" t="s">
        <v>569</v>
      </c>
      <c r="B1" s="139"/>
      <c r="C1" s="139"/>
    </row>
    <row r="2" spans="1:3" ht="22.5" customHeight="1">
      <c r="A2" s="139" t="s">
        <v>11</v>
      </c>
      <c r="B2" s="139"/>
      <c r="C2" s="139"/>
    </row>
    <row r="3" spans="1:3" ht="17.25" customHeight="1">
      <c r="A3" s="8" t="s">
        <v>538</v>
      </c>
      <c r="B3" s="9"/>
      <c r="C3" s="10">
        <f>SUM(C4:C11)</f>
        <v>0</v>
      </c>
    </row>
    <row r="4" spans="1:3" ht="18" customHeight="1">
      <c r="A4" s="11" t="s">
        <v>530</v>
      </c>
      <c r="B4" s="12" t="s">
        <v>290</v>
      </c>
      <c r="C4" s="13">
        <f>'Popis del'!F3</f>
        <v>0</v>
      </c>
    </row>
    <row r="5" spans="1:3" ht="18" customHeight="1">
      <c r="A5" s="11" t="s">
        <v>531</v>
      </c>
      <c r="B5" s="12" t="s">
        <v>296</v>
      </c>
      <c r="C5" s="13">
        <f>'Popis del'!F84</f>
        <v>0</v>
      </c>
    </row>
    <row r="6" spans="1:3" ht="18" customHeight="1">
      <c r="A6" s="11" t="s">
        <v>532</v>
      </c>
      <c r="B6" s="12" t="s">
        <v>291</v>
      </c>
      <c r="C6" s="13">
        <f>'Popis del'!F174</f>
        <v>0</v>
      </c>
    </row>
    <row r="7" spans="1:3" ht="18" customHeight="1">
      <c r="A7" s="11" t="s">
        <v>533</v>
      </c>
      <c r="B7" s="12" t="s">
        <v>295</v>
      </c>
      <c r="C7" s="13">
        <f>'Popis del'!F191</f>
        <v>0</v>
      </c>
    </row>
    <row r="8" spans="1:3" ht="18" customHeight="1">
      <c r="A8" s="11" t="s">
        <v>534</v>
      </c>
      <c r="B8" s="12" t="s">
        <v>292</v>
      </c>
      <c r="C8" s="13">
        <f>'Popis del'!F203</f>
        <v>0</v>
      </c>
    </row>
    <row r="9" spans="1:3" ht="18" customHeight="1">
      <c r="A9" s="11" t="s">
        <v>535</v>
      </c>
      <c r="B9" s="12" t="s">
        <v>293</v>
      </c>
      <c r="C9" s="13">
        <f>'Popis del'!F315</f>
        <v>0</v>
      </c>
    </row>
    <row r="10" spans="1:3" ht="18" customHeight="1">
      <c r="A10" s="11" t="s">
        <v>536</v>
      </c>
      <c r="B10" s="12" t="s">
        <v>294</v>
      </c>
      <c r="C10" s="13">
        <f>'Popis del'!F369</f>
        <v>0</v>
      </c>
    </row>
    <row r="11" spans="1:3" ht="18" customHeight="1">
      <c r="A11" s="11" t="s">
        <v>537</v>
      </c>
      <c r="B11" s="12" t="s">
        <v>227</v>
      </c>
      <c r="C11" s="13">
        <f>'Popis del'!F378</f>
        <v>0</v>
      </c>
    </row>
    <row r="12" spans="1:3" ht="18" customHeight="1">
      <c r="A12" s="8" t="s">
        <v>570</v>
      </c>
      <c r="B12" s="9"/>
      <c r="C12" s="10">
        <f>SUM(C13:C18)</f>
        <v>0</v>
      </c>
    </row>
    <row r="13" spans="1:3" ht="18" customHeight="1">
      <c r="A13" s="11" t="s">
        <v>539</v>
      </c>
      <c r="B13" s="14" t="str">
        <f>'Popis del'!B390</f>
        <v>PREDDELA</v>
      </c>
      <c r="C13" s="13">
        <f>'Popis del'!F390</f>
        <v>0</v>
      </c>
    </row>
    <row r="14" spans="1:3" ht="18" customHeight="1">
      <c r="A14" s="11" t="s">
        <v>540</v>
      </c>
      <c r="B14" s="14" t="str">
        <f>'Popis del'!B404</f>
        <v>ZEMELJSKA DELA</v>
      </c>
      <c r="C14" s="13">
        <f>'Popis del'!F404</f>
        <v>0</v>
      </c>
    </row>
    <row r="15" spans="1:3" ht="18" customHeight="1">
      <c r="A15" s="11" t="s">
        <v>541</v>
      </c>
      <c r="B15" s="14" t="str">
        <f>'Popis del'!B429</f>
        <v>VOZIŠČNE KONSTRUKCIJE</v>
      </c>
      <c r="C15" s="13">
        <f>'Popis del'!F429</f>
        <v>0</v>
      </c>
    </row>
    <row r="16" spans="1:3" ht="18" customHeight="1">
      <c r="A16" s="11" t="s">
        <v>542</v>
      </c>
      <c r="B16" s="14" t="str">
        <f>'Popis del'!B439</f>
        <v>ODVODNJAVANJE</v>
      </c>
      <c r="C16" s="13">
        <f>'Popis del'!F439</f>
        <v>0</v>
      </c>
    </row>
    <row r="17" spans="1:3" ht="18" customHeight="1">
      <c r="A17" s="11" t="s">
        <v>543</v>
      </c>
      <c r="B17" s="14" t="s">
        <v>506</v>
      </c>
      <c r="C17" s="13">
        <f>'Popis del'!F448</f>
        <v>0</v>
      </c>
    </row>
    <row r="18" spans="1:3" ht="18" customHeight="1">
      <c r="A18" s="11" t="s">
        <v>544</v>
      </c>
      <c r="B18" s="14" t="s">
        <v>227</v>
      </c>
      <c r="C18" s="13">
        <f>'Popis del'!F457</f>
        <v>0</v>
      </c>
    </row>
    <row r="19" spans="1:3" ht="10.15" customHeight="1">
      <c r="A19" s="15"/>
      <c r="B19" s="15"/>
      <c r="C19" s="16"/>
    </row>
    <row r="20" spans="1:3" ht="36.75" customHeight="1">
      <c r="A20" s="11"/>
      <c r="B20" s="17" t="s">
        <v>578</v>
      </c>
      <c r="C20" s="13">
        <f>(C4+C5+C6+C7+C8+C9+C10+C13+C14+C15+C16+C17)*0.1</f>
        <v>0</v>
      </c>
    </row>
    <row r="21" spans="1:3" ht="10.15" customHeight="1">
      <c r="A21" s="15"/>
      <c r="B21" s="15"/>
      <c r="C21" s="16"/>
    </row>
    <row r="22" spans="1:3" ht="19.899999999999999" customHeight="1">
      <c r="A22" s="18"/>
      <c r="B22" s="19" t="s">
        <v>579</v>
      </c>
      <c r="C22" s="20">
        <f>C3+C12+C20</f>
        <v>0</v>
      </c>
    </row>
    <row r="23" spans="1:3" ht="19.899999999999999" customHeight="1">
      <c r="A23" s="18"/>
      <c r="B23" s="19" t="s">
        <v>55</v>
      </c>
      <c r="C23" s="20">
        <f>ROUND(C22*0.22,2)</f>
        <v>0</v>
      </c>
    </row>
    <row r="24" spans="1:3" ht="19.899999999999999" customHeight="1">
      <c r="A24" s="18"/>
      <c r="B24" s="19" t="s">
        <v>19</v>
      </c>
      <c r="C24" s="20">
        <f>C22+C23</f>
        <v>0</v>
      </c>
    </row>
  </sheetData>
  <sheetProtection algorithmName="SHA-512" hashValue="reAIPnDj5kvXOc4CHEMGVjosWsDC+t6UyW0YQiOIvsIMWCtWcrnGRFXgR/zySUp/3NwzP0ktB+3GVbS6H26jjg==" saltValue="GHOOk+MuXYX6P07HxS3jhA==" spinCount="100000" sheet="1" selectLockedCells="1"/>
  <mergeCells count="2">
    <mergeCell ref="A1:C1"/>
    <mergeCell ref="A2:C2"/>
  </mergeCells>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9"/>
  <sheetViews>
    <sheetView topLeftCell="A16" zoomScaleNormal="100" workbookViewId="0">
      <selection activeCell="I24" sqref="I24"/>
    </sheetView>
  </sheetViews>
  <sheetFormatPr defaultColWidth="9.140625" defaultRowHeight="15"/>
  <cols>
    <col min="1" max="1" width="4.7109375" style="45" customWidth="1"/>
    <col min="2" max="2" width="36.140625" style="45" customWidth="1"/>
    <col min="3" max="3" width="9.140625" style="45"/>
    <col min="4" max="4" width="9.42578125" style="45" bestFit="1" customWidth="1"/>
    <col min="5" max="5" width="10.7109375" style="45" bestFit="1" customWidth="1"/>
    <col min="6" max="6" width="16.7109375" style="45" customWidth="1"/>
    <col min="7" max="16384" width="9.140625" style="21"/>
  </cols>
  <sheetData>
    <row r="1" spans="1:6" ht="18.75" customHeight="1">
      <c r="A1" s="142" t="s">
        <v>33</v>
      </c>
      <c r="B1" s="143"/>
      <c r="C1" s="143"/>
      <c r="D1" s="143"/>
      <c r="E1" s="143"/>
      <c r="F1" s="144"/>
    </row>
    <row r="2" spans="1:6">
      <c r="A2" s="145"/>
      <c r="B2" s="146"/>
      <c r="C2" s="146"/>
      <c r="D2" s="146"/>
      <c r="E2" s="146"/>
      <c r="F2" s="147"/>
    </row>
    <row r="3" spans="1:6">
      <c r="A3" s="22"/>
      <c r="B3" s="23"/>
      <c r="C3" s="23"/>
      <c r="D3" s="23"/>
      <c r="E3" s="23"/>
      <c r="F3" s="24"/>
    </row>
    <row r="4" spans="1:6">
      <c r="A4" s="22"/>
      <c r="B4" s="25" t="s">
        <v>35</v>
      </c>
      <c r="C4" s="23"/>
      <c r="D4" s="23"/>
      <c r="E4" s="23"/>
      <c r="F4" s="24"/>
    </row>
    <row r="5" spans="1:6" ht="39.75" customHeight="1">
      <c r="A5" s="26"/>
      <c r="B5" s="148" t="s">
        <v>36</v>
      </c>
      <c r="C5" s="148"/>
      <c r="D5" s="148"/>
      <c r="E5" s="148"/>
      <c r="F5" s="149"/>
    </row>
    <row r="6" spans="1:6">
      <c r="A6" s="27"/>
      <c r="B6" s="28"/>
      <c r="C6" s="28"/>
      <c r="D6" s="28"/>
      <c r="E6" s="28"/>
      <c r="F6" s="29"/>
    </row>
    <row r="7" spans="1:6">
      <c r="A7" s="27"/>
      <c r="B7" s="30" t="s">
        <v>20</v>
      </c>
      <c r="C7" s="31"/>
      <c r="D7" s="32"/>
      <c r="E7" s="33"/>
      <c r="F7" s="29"/>
    </row>
    <row r="8" spans="1:6">
      <c r="A8" s="34" t="s">
        <v>34</v>
      </c>
      <c r="B8" s="35" t="s">
        <v>21</v>
      </c>
      <c r="C8" s="31"/>
      <c r="D8" s="36"/>
      <c r="E8" s="37"/>
      <c r="F8" s="38"/>
    </row>
    <row r="9" spans="1:6">
      <c r="A9" s="34" t="s">
        <v>34</v>
      </c>
      <c r="B9" s="39" t="s">
        <v>22</v>
      </c>
      <c r="C9" s="31"/>
      <c r="D9" s="36"/>
      <c r="E9" s="37"/>
      <c r="F9" s="38"/>
    </row>
    <row r="10" spans="1:6">
      <c r="A10" s="34" t="s">
        <v>34</v>
      </c>
      <c r="B10" s="39" t="s">
        <v>23</v>
      </c>
      <c r="C10" s="31"/>
      <c r="D10" s="36"/>
      <c r="E10" s="37"/>
      <c r="F10" s="38"/>
    </row>
    <row r="11" spans="1:6">
      <c r="A11" s="34" t="s">
        <v>34</v>
      </c>
      <c r="B11" s="39" t="s">
        <v>24</v>
      </c>
      <c r="C11" s="31"/>
      <c r="D11" s="36"/>
      <c r="E11" s="37"/>
      <c r="F11" s="38"/>
    </row>
    <row r="12" spans="1:6">
      <c r="A12" s="34" t="s">
        <v>34</v>
      </c>
      <c r="B12" s="39" t="s">
        <v>25</v>
      </c>
      <c r="C12" s="31"/>
      <c r="D12" s="36"/>
      <c r="E12" s="37"/>
      <c r="F12" s="38"/>
    </row>
    <row r="13" spans="1:6">
      <c r="A13" s="34" t="s">
        <v>34</v>
      </c>
      <c r="B13" s="39" t="s">
        <v>26</v>
      </c>
      <c r="C13" s="31"/>
      <c r="D13" s="36"/>
      <c r="E13" s="37"/>
      <c r="F13" s="38"/>
    </row>
    <row r="14" spans="1:6">
      <c r="A14" s="34" t="s">
        <v>34</v>
      </c>
      <c r="B14" s="39" t="s">
        <v>27</v>
      </c>
      <c r="C14" s="31"/>
      <c r="D14" s="36"/>
      <c r="E14" s="37"/>
      <c r="F14" s="38"/>
    </row>
    <row r="15" spans="1:6">
      <c r="A15" s="34" t="s">
        <v>34</v>
      </c>
      <c r="B15" s="39" t="s">
        <v>28</v>
      </c>
      <c r="C15" s="31"/>
      <c r="D15" s="36"/>
      <c r="E15" s="37"/>
      <c r="F15" s="38"/>
    </row>
    <row r="16" spans="1:6">
      <c r="A16" s="34" t="s">
        <v>34</v>
      </c>
      <c r="B16" s="39" t="s">
        <v>29</v>
      </c>
      <c r="C16" s="31"/>
      <c r="D16" s="36"/>
      <c r="E16" s="37"/>
      <c r="F16" s="38"/>
    </row>
    <row r="17" spans="1:6">
      <c r="A17" s="34" t="s">
        <v>34</v>
      </c>
      <c r="B17" s="39" t="s">
        <v>30</v>
      </c>
      <c r="C17" s="31"/>
      <c r="D17" s="36"/>
      <c r="E17" s="37"/>
      <c r="F17" s="38"/>
    </row>
    <row r="18" spans="1:6">
      <c r="A18" s="34" t="s">
        <v>34</v>
      </c>
      <c r="B18" s="39" t="s">
        <v>31</v>
      </c>
      <c r="C18" s="31"/>
      <c r="D18" s="36"/>
      <c r="E18" s="37"/>
      <c r="F18" s="38"/>
    </row>
    <row r="19" spans="1:6">
      <c r="A19" s="34" t="s">
        <v>34</v>
      </c>
      <c r="B19" s="39" t="s">
        <v>32</v>
      </c>
      <c r="C19" s="31"/>
      <c r="D19" s="36"/>
      <c r="E19" s="37"/>
      <c r="F19" s="38"/>
    </row>
    <row r="20" spans="1:6">
      <c r="A20" s="34" t="s">
        <v>34</v>
      </c>
      <c r="B20" s="40" t="s">
        <v>40</v>
      </c>
      <c r="C20" s="40"/>
      <c r="D20" s="40"/>
      <c r="E20" s="40"/>
      <c r="F20" s="38"/>
    </row>
    <row r="21" spans="1:6">
      <c r="A21" s="34" t="s">
        <v>34</v>
      </c>
      <c r="B21" s="40" t="s">
        <v>37</v>
      </c>
      <c r="C21" s="40"/>
      <c r="D21" s="40"/>
      <c r="E21" s="40"/>
      <c r="F21" s="38"/>
    </row>
    <row r="22" spans="1:6" ht="28.5" customHeight="1">
      <c r="A22" s="34" t="s">
        <v>34</v>
      </c>
      <c r="B22" s="140" t="s">
        <v>38</v>
      </c>
      <c r="C22" s="140"/>
      <c r="D22" s="140"/>
      <c r="E22" s="140"/>
      <c r="F22" s="141"/>
    </row>
    <row r="23" spans="1:6">
      <c r="A23" s="34" t="s">
        <v>34</v>
      </c>
      <c r="B23" s="40" t="s">
        <v>39</v>
      </c>
      <c r="C23" s="40"/>
      <c r="D23" s="40"/>
      <c r="E23" s="40"/>
      <c r="F23" s="38"/>
    </row>
    <row r="24" spans="1:6">
      <c r="A24" s="34" t="s">
        <v>34</v>
      </c>
      <c r="B24" s="40" t="s">
        <v>41</v>
      </c>
      <c r="C24" s="40"/>
      <c r="D24" s="40"/>
      <c r="E24" s="40"/>
      <c r="F24" s="38"/>
    </row>
    <row r="25" spans="1:6">
      <c r="A25" s="34" t="s">
        <v>34</v>
      </c>
      <c r="B25" s="40" t="s">
        <v>43</v>
      </c>
      <c r="C25" s="40"/>
      <c r="D25" s="40"/>
      <c r="E25" s="40"/>
      <c r="F25" s="38"/>
    </row>
    <row r="26" spans="1:6">
      <c r="A26" s="34" t="s">
        <v>34</v>
      </c>
      <c r="B26" s="40" t="s">
        <v>42</v>
      </c>
      <c r="C26" s="40"/>
      <c r="D26" s="40"/>
      <c r="E26" s="40"/>
      <c r="F26" s="38"/>
    </row>
    <row r="27" spans="1:6" ht="42" customHeight="1">
      <c r="A27" s="34" t="s">
        <v>34</v>
      </c>
      <c r="B27" s="140" t="s">
        <v>44</v>
      </c>
      <c r="C27" s="140"/>
      <c r="D27" s="140"/>
      <c r="E27" s="140"/>
      <c r="F27" s="141"/>
    </row>
    <row r="28" spans="1:6" ht="30.75" customHeight="1">
      <c r="A28" s="34" t="s">
        <v>34</v>
      </c>
      <c r="B28" s="140" t="s">
        <v>45</v>
      </c>
      <c r="C28" s="140"/>
      <c r="D28" s="140"/>
      <c r="E28" s="140"/>
      <c r="F28" s="141"/>
    </row>
    <row r="29" spans="1:6">
      <c r="A29" s="34" t="s">
        <v>34</v>
      </c>
      <c r="B29" s="40" t="s">
        <v>46</v>
      </c>
      <c r="C29" s="40"/>
      <c r="D29" s="40"/>
      <c r="E29" s="40"/>
      <c r="F29" s="38"/>
    </row>
    <row r="30" spans="1:6">
      <c r="A30" s="34" t="s">
        <v>34</v>
      </c>
      <c r="B30" s="40" t="s">
        <v>47</v>
      </c>
      <c r="C30" s="40"/>
      <c r="D30" s="40"/>
      <c r="E30" s="40"/>
      <c r="F30" s="38"/>
    </row>
    <row r="31" spans="1:6">
      <c r="A31" s="34" t="s">
        <v>34</v>
      </c>
      <c r="B31" s="40" t="s">
        <v>48</v>
      </c>
      <c r="C31" s="40"/>
      <c r="D31" s="40"/>
      <c r="E31" s="40"/>
      <c r="F31" s="38"/>
    </row>
    <row r="32" spans="1:6">
      <c r="A32" s="34" t="s">
        <v>34</v>
      </c>
      <c r="B32" s="40" t="s">
        <v>49</v>
      </c>
      <c r="C32" s="40"/>
      <c r="D32" s="40"/>
      <c r="E32" s="40"/>
      <c r="F32" s="38"/>
    </row>
    <row r="33" spans="1:6" ht="30" customHeight="1">
      <c r="A33" s="34" t="s">
        <v>34</v>
      </c>
      <c r="B33" s="140" t="s">
        <v>50</v>
      </c>
      <c r="C33" s="140"/>
      <c r="D33" s="140"/>
      <c r="E33" s="140"/>
      <c r="F33" s="141"/>
    </row>
    <row r="34" spans="1:6" ht="55.5" customHeight="1">
      <c r="A34" s="34" t="s">
        <v>34</v>
      </c>
      <c r="B34" s="140" t="s">
        <v>51</v>
      </c>
      <c r="C34" s="140"/>
      <c r="D34" s="140"/>
      <c r="E34" s="140"/>
      <c r="F34" s="141"/>
    </row>
    <row r="35" spans="1:6">
      <c r="A35" s="34" t="s">
        <v>34</v>
      </c>
      <c r="B35" s="40" t="s">
        <v>52</v>
      </c>
      <c r="C35" s="40"/>
      <c r="D35" s="40"/>
      <c r="E35" s="40"/>
      <c r="F35" s="38"/>
    </row>
    <row r="36" spans="1:6" ht="29.25" customHeight="1">
      <c r="A36" s="34" t="s">
        <v>34</v>
      </c>
      <c r="B36" s="140" t="s">
        <v>53</v>
      </c>
      <c r="C36" s="140"/>
      <c r="D36" s="140"/>
      <c r="E36" s="140"/>
      <c r="F36" s="141"/>
    </row>
    <row r="37" spans="1:6" ht="29.25" customHeight="1">
      <c r="A37" s="34" t="s">
        <v>34</v>
      </c>
      <c r="B37" s="140" t="s">
        <v>54</v>
      </c>
      <c r="C37" s="140"/>
      <c r="D37" s="140"/>
      <c r="E37" s="140"/>
      <c r="F37" s="141"/>
    </row>
    <row r="38" spans="1:6">
      <c r="A38" s="41"/>
      <c r="B38" s="40"/>
      <c r="C38" s="40"/>
      <c r="D38" s="40"/>
      <c r="E38" s="40"/>
      <c r="F38" s="38"/>
    </row>
    <row r="39" spans="1:6">
      <c r="A39" s="42"/>
      <c r="B39" s="43"/>
      <c r="C39" s="43"/>
      <c r="D39" s="43"/>
      <c r="E39" s="43"/>
      <c r="F39" s="44"/>
    </row>
  </sheetData>
  <sheetProtection algorithmName="SHA-512" hashValue="toWTWYARtItTtrunT8pi+0jr6nwrKNGE4QcJ5tlNMKSCMXCkJzlLF9dKTb/FhHQOFy4TvVDDsgFFWE7l9c7HBQ==" saltValue="b9YjcLgqANIKxcd7Po4AAQ==" spinCount="100000" sheet="1" selectLockedCells="1"/>
  <mergeCells count="9">
    <mergeCell ref="B37:F37"/>
    <mergeCell ref="A1:F2"/>
    <mergeCell ref="B22:F22"/>
    <mergeCell ref="B27:F27"/>
    <mergeCell ref="B28:F28"/>
    <mergeCell ref="B33:F33"/>
    <mergeCell ref="B34:F34"/>
    <mergeCell ref="B36:F36"/>
    <mergeCell ref="B5:F5"/>
  </mergeCells>
  <pageMargins left="0.7" right="0.7" top="0.75" bottom="0.75" header="0.3" footer="0.3"/>
  <pageSetup paperSize="9" orientation="portrait" r:id="rId1"/>
  <headerFooter>
    <oddFooter>&amp;R&amp;N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466"/>
  <sheetViews>
    <sheetView tabSelected="1" zoomScaleNormal="100" zoomScalePageLayoutView="70" workbookViewId="0">
      <pane ySplit="1" topLeftCell="A377" activePane="bottomLeft" state="frozen"/>
      <selection pane="bottomLeft" activeCell="E385" sqref="E385"/>
    </sheetView>
  </sheetViews>
  <sheetFormatPr defaultColWidth="9.140625" defaultRowHeight="11.25"/>
  <cols>
    <col min="1" max="1" width="7.85546875" style="59" customWidth="1"/>
    <col min="2" max="2" width="37.85546875" style="59" customWidth="1"/>
    <col min="3" max="3" width="5.28515625" style="128" customWidth="1"/>
    <col min="4" max="4" width="13.5703125" style="129" customWidth="1"/>
    <col min="5" max="5" width="13.5703125" style="130" customWidth="1"/>
    <col min="6" max="6" width="18" style="131" customWidth="1"/>
    <col min="7" max="16384" width="9.140625" style="59"/>
  </cols>
  <sheetData>
    <row r="1" spans="1:6">
      <c r="A1" s="54" t="s">
        <v>0</v>
      </c>
      <c r="B1" s="55" t="s">
        <v>1</v>
      </c>
      <c r="C1" s="56" t="s">
        <v>2</v>
      </c>
      <c r="D1" s="57" t="s">
        <v>17</v>
      </c>
      <c r="E1" s="58" t="s">
        <v>16</v>
      </c>
      <c r="F1" s="58" t="s">
        <v>18</v>
      </c>
    </row>
    <row r="2" spans="1:6" ht="15" customHeight="1">
      <c r="A2" s="150" t="s">
        <v>538</v>
      </c>
      <c r="B2" s="151"/>
      <c r="C2" s="151"/>
      <c r="D2" s="151"/>
      <c r="E2" s="152"/>
      <c r="F2" s="60">
        <f>F3+F84+F174+F191+F203+F315+F369+F378</f>
        <v>0</v>
      </c>
    </row>
    <row r="3" spans="1:6" ht="15" customHeight="1">
      <c r="A3" s="153" t="s">
        <v>545</v>
      </c>
      <c r="B3" s="154"/>
      <c r="C3" s="154"/>
      <c r="D3" s="154"/>
      <c r="E3" s="154"/>
      <c r="F3" s="61">
        <f>F4+F50</f>
        <v>0</v>
      </c>
    </row>
    <row r="4" spans="1:6">
      <c r="A4" s="62" t="s">
        <v>56</v>
      </c>
      <c r="B4" s="63" t="s">
        <v>58</v>
      </c>
      <c r="C4" s="64"/>
      <c r="D4" s="65"/>
      <c r="E4" s="66"/>
      <c r="F4" s="66">
        <f>F5+F10+F19+F26</f>
        <v>0</v>
      </c>
    </row>
    <row r="5" spans="1:6">
      <c r="A5" s="62" t="s">
        <v>3</v>
      </c>
      <c r="B5" s="63" t="s">
        <v>59</v>
      </c>
      <c r="C5" s="64"/>
      <c r="D5" s="67"/>
      <c r="E5" s="68"/>
      <c r="F5" s="68">
        <f>SUM(F6:F8)</f>
        <v>0</v>
      </c>
    </row>
    <row r="6" spans="1:6" ht="29.25" customHeight="1">
      <c r="A6" s="69" t="s">
        <v>4</v>
      </c>
      <c r="B6" s="70" t="s">
        <v>61</v>
      </c>
      <c r="C6" s="71" t="s">
        <v>60</v>
      </c>
      <c r="D6" s="72">
        <v>18</v>
      </c>
      <c r="E6" s="46">
        <v>0</v>
      </c>
      <c r="F6" s="73">
        <f>IF(ISNUMBER(D6),ROUND(D6*E6,2),"")</f>
        <v>0</v>
      </c>
    </row>
    <row r="7" spans="1:6" ht="22.5">
      <c r="A7" s="69" t="s">
        <v>5</v>
      </c>
      <c r="B7" s="70" t="s">
        <v>62</v>
      </c>
      <c r="C7" s="71" t="s">
        <v>60</v>
      </c>
      <c r="D7" s="72">
        <v>13</v>
      </c>
      <c r="E7" s="46">
        <v>0</v>
      </c>
      <c r="F7" s="73">
        <f t="shared" ref="F7:F9" si="0">IF(ISNUMBER(D7),ROUND(D7*E7,2),"")</f>
        <v>0</v>
      </c>
    </row>
    <row r="8" spans="1:6">
      <c r="A8" s="69" t="s">
        <v>7</v>
      </c>
      <c r="B8" s="70" t="s">
        <v>63</v>
      </c>
      <c r="C8" s="74" t="s">
        <v>60</v>
      </c>
      <c r="D8" s="72">
        <v>6</v>
      </c>
      <c r="E8" s="46">
        <v>0</v>
      </c>
      <c r="F8" s="73">
        <f t="shared" si="0"/>
        <v>0</v>
      </c>
    </row>
    <row r="9" spans="1:6" ht="22.5">
      <c r="A9" s="69"/>
      <c r="B9" s="70" t="s">
        <v>64</v>
      </c>
      <c r="C9" s="74"/>
      <c r="D9" s="72"/>
      <c r="E9" s="73"/>
      <c r="F9" s="73" t="str">
        <f t="shared" si="0"/>
        <v/>
      </c>
    </row>
    <row r="10" spans="1:6">
      <c r="A10" s="62" t="s">
        <v>10</v>
      </c>
      <c r="B10" s="63" t="s">
        <v>65</v>
      </c>
      <c r="C10" s="64"/>
      <c r="D10" s="67"/>
      <c r="E10" s="68"/>
      <c r="F10" s="68">
        <f>SUM(F11:F18)</f>
        <v>0</v>
      </c>
    </row>
    <row r="11" spans="1:6" ht="22.5">
      <c r="A11" s="69" t="s">
        <v>4</v>
      </c>
      <c r="B11" s="70" t="s">
        <v>66</v>
      </c>
      <c r="C11" s="71" t="s">
        <v>60</v>
      </c>
      <c r="D11" s="72">
        <v>1</v>
      </c>
      <c r="E11" s="46">
        <v>0</v>
      </c>
      <c r="F11" s="73">
        <f t="shared" ref="F11:F49" si="1">IF(ISNUMBER(D11),ROUND(D11*E11,2),"")</f>
        <v>0</v>
      </c>
    </row>
    <row r="12" spans="1:6" ht="33.75">
      <c r="A12" s="69" t="s">
        <v>5</v>
      </c>
      <c r="B12" s="70" t="s">
        <v>67</v>
      </c>
      <c r="C12" s="71" t="s">
        <v>60</v>
      </c>
      <c r="D12" s="72">
        <v>5.3</v>
      </c>
      <c r="E12" s="46">
        <v>0</v>
      </c>
      <c r="F12" s="73">
        <f t="shared" si="1"/>
        <v>0</v>
      </c>
    </row>
    <row r="13" spans="1:6" ht="33.75">
      <c r="A13" s="69" t="s">
        <v>7</v>
      </c>
      <c r="B13" s="70" t="s">
        <v>68</v>
      </c>
      <c r="C13" s="71" t="s">
        <v>60</v>
      </c>
      <c r="D13" s="72">
        <v>3.8</v>
      </c>
      <c r="E13" s="46">
        <v>0</v>
      </c>
      <c r="F13" s="73">
        <f t="shared" si="1"/>
        <v>0</v>
      </c>
    </row>
    <row r="14" spans="1:6" ht="22.5">
      <c r="A14" s="69" t="s">
        <v>8</v>
      </c>
      <c r="B14" s="70" t="s">
        <v>69</v>
      </c>
      <c r="C14" s="71" t="s">
        <v>70</v>
      </c>
      <c r="D14" s="72">
        <v>700</v>
      </c>
      <c r="E14" s="46">
        <v>0</v>
      </c>
      <c r="F14" s="73">
        <f t="shared" si="1"/>
        <v>0</v>
      </c>
    </row>
    <row r="15" spans="1:6" ht="22.5">
      <c r="A15" s="69" t="s">
        <v>9</v>
      </c>
      <c r="B15" s="70" t="s">
        <v>71</v>
      </c>
      <c r="C15" s="71" t="s">
        <v>72</v>
      </c>
      <c r="D15" s="72">
        <v>1.6</v>
      </c>
      <c r="E15" s="46">
        <v>0</v>
      </c>
      <c r="F15" s="73">
        <f t="shared" si="1"/>
        <v>0</v>
      </c>
    </row>
    <row r="16" spans="1:6" ht="22.5">
      <c r="A16" s="69" t="s">
        <v>12</v>
      </c>
      <c r="B16" s="70" t="s">
        <v>73</v>
      </c>
      <c r="C16" s="71"/>
      <c r="D16" s="72"/>
      <c r="E16" s="73"/>
      <c r="F16" s="73" t="str">
        <f t="shared" si="1"/>
        <v/>
      </c>
    </row>
    <row r="17" spans="1:6" ht="22.5">
      <c r="A17" s="69"/>
      <c r="B17" s="70" t="s">
        <v>74</v>
      </c>
      <c r="C17" s="71" t="s">
        <v>76</v>
      </c>
      <c r="D17" s="72">
        <v>2</v>
      </c>
      <c r="E17" s="46">
        <v>0</v>
      </c>
      <c r="F17" s="73">
        <f t="shared" si="1"/>
        <v>0</v>
      </c>
    </row>
    <row r="18" spans="1:6">
      <c r="A18" s="69"/>
      <c r="B18" s="70" t="s">
        <v>75</v>
      </c>
      <c r="C18" s="71" t="s">
        <v>76</v>
      </c>
      <c r="D18" s="72">
        <v>4</v>
      </c>
      <c r="E18" s="46">
        <v>0</v>
      </c>
      <c r="F18" s="73">
        <f t="shared" si="1"/>
        <v>0</v>
      </c>
    </row>
    <row r="19" spans="1:6">
      <c r="A19" s="62" t="s">
        <v>77</v>
      </c>
      <c r="B19" s="63" t="s">
        <v>78</v>
      </c>
      <c r="C19" s="64"/>
      <c r="D19" s="67"/>
      <c r="E19" s="68"/>
      <c r="F19" s="68">
        <f>SUM(F20:F25)</f>
        <v>0</v>
      </c>
    </row>
    <row r="20" spans="1:6">
      <c r="A20" s="69" t="s">
        <v>4</v>
      </c>
      <c r="B20" s="70" t="s">
        <v>79</v>
      </c>
      <c r="C20" s="71" t="s">
        <v>6</v>
      </c>
      <c r="D20" s="72">
        <v>25</v>
      </c>
      <c r="E20" s="46">
        <v>0</v>
      </c>
      <c r="F20" s="73">
        <f t="shared" si="1"/>
        <v>0</v>
      </c>
    </row>
    <row r="21" spans="1:6">
      <c r="A21" s="69" t="s">
        <v>5</v>
      </c>
      <c r="B21" s="70" t="s">
        <v>80</v>
      </c>
      <c r="C21" s="71" t="s">
        <v>72</v>
      </c>
      <c r="D21" s="72">
        <v>14</v>
      </c>
      <c r="E21" s="46">
        <v>0</v>
      </c>
      <c r="F21" s="73">
        <f t="shared" si="1"/>
        <v>0</v>
      </c>
    </row>
    <row r="22" spans="1:6">
      <c r="A22" s="69" t="s">
        <v>7</v>
      </c>
      <c r="B22" s="70" t="s">
        <v>80</v>
      </c>
      <c r="C22" s="71" t="s">
        <v>72</v>
      </c>
      <c r="D22" s="72">
        <v>7.2</v>
      </c>
      <c r="E22" s="46">
        <v>0</v>
      </c>
      <c r="F22" s="73">
        <f t="shared" si="1"/>
        <v>0</v>
      </c>
    </row>
    <row r="23" spans="1:6" ht="33.75">
      <c r="A23" s="69" t="s">
        <v>8</v>
      </c>
      <c r="B23" s="70" t="s">
        <v>81</v>
      </c>
      <c r="C23" s="71" t="s">
        <v>72</v>
      </c>
      <c r="D23" s="72">
        <v>32.200000000000003</v>
      </c>
      <c r="E23" s="46">
        <v>0</v>
      </c>
      <c r="F23" s="73">
        <f t="shared" si="1"/>
        <v>0</v>
      </c>
    </row>
    <row r="24" spans="1:6" ht="22.5">
      <c r="A24" s="69" t="s">
        <v>9</v>
      </c>
      <c r="B24" s="70" t="s">
        <v>82</v>
      </c>
      <c r="C24" s="71" t="s">
        <v>76</v>
      </c>
      <c r="D24" s="72">
        <v>2</v>
      </c>
      <c r="E24" s="46">
        <v>0</v>
      </c>
      <c r="F24" s="73">
        <f t="shared" si="1"/>
        <v>0</v>
      </c>
    </row>
    <row r="25" spans="1:6" ht="33.75">
      <c r="A25" s="69" t="s">
        <v>12</v>
      </c>
      <c r="B25" s="70" t="s">
        <v>83</v>
      </c>
      <c r="C25" s="71" t="s">
        <v>72</v>
      </c>
      <c r="D25" s="72">
        <v>54</v>
      </c>
      <c r="E25" s="46">
        <v>0</v>
      </c>
      <c r="F25" s="73">
        <f t="shared" si="1"/>
        <v>0</v>
      </c>
    </row>
    <row r="26" spans="1:6">
      <c r="A26" s="62" t="s">
        <v>84</v>
      </c>
      <c r="B26" s="63" t="s">
        <v>85</v>
      </c>
      <c r="C26" s="64"/>
      <c r="D26" s="67"/>
      <c r="E26" s="68"/>
      <c r="F26" s="68">
        <f>SUM(F27:F49)</f>
        <v>0</v>
      </c>
    </row>
    <row r="27" spans="1:6" ht="22.5">
      <c r="A27" s="69" t="s">
        <v>4</v>
      </c>
      <c r="B27" s="70" t="s">
        <v>86</v>
      </c>
      <c r="C27" s="71" t="s">
        <v>60</v>
      </c>
      <c r="D27" s="72">
        <v>14</v>
      </c>
      <c r="E27" s="46">
        <v>0</v>
      </c>
      <c r="F27" s="73">
        <f t="shared" si="1"/>
        <v>0</v>
      </c>
    </row>
    <row r="28" spans="1:6">
      <c r="A28" s="69" t="s">
        <v>5</v>
      </c>
      <c r="B28" s="70" t="s">
        <v>87</v>
      </c>
      <c r="C28" s="71" t="s">
        <v>72</v>
      </c>
      <c r="D28" s="72">
        <v>4.5</v>
      </c>
      <c r="E28" s="46">
        <v>0</v>
      </c>
      <c r="F28" s="73">
        <f t="shared" si="1"/>
        <v>0</v>
      </c>
    </row>
    <row r="29" spans="1:6" ht="22.5">
      <c r="A29" s="69" t="s">
        <v>7</v>
      </c>
      <c r="B29" s="70" t="s">
        <v>88</v>
      </c>
      <c r="C29" s="71" t="s">
        <v>60</v>
      </c>
      <c r="D29" s="72">
        <v>12</v>
      </c>
      <c r="E29" s="46">
        <v>0</v>
      </c>
      <c r="F29" s="73">
        <f t="shared" si="1"/>
        <v>0</v>
      </c>
    </row>
    <row r="30" spans="1:6" ht="33.75">
      <c r="A30" s="69" t="s">
        <v>8</v>
      </c>
      <c r="B30" s="70" t="s">
        <v>89</v>
      </c>
      <c r="C30" s="71" t="s">
        <v>60</v>
      </c>
      <c r="D30" s="72">
        <v>2</v>
      </c>
      <c r="E30" s="46">
        <v>0</v>
      </c>
      <c r="F30" s="73">
        <f t="shared" si="1"/>
        <v>0</v>
      </c>
    </row>
    <row r="31" spans="1:6" ht="45">
      <c r="A31" s="69" t="s">
        <v>9</v>
      </c>
      <c r="B31" s="70" t="s">
        <v>90</v>
      </c>
      <c r="C31" s="71" t="s">
        <v>76</v>
      </c>
      <c r="D31" s="72">
        <v>1</v>
      </c>
      <c r="E31" s="46">
        <v>0</v>
      </c>
      <c r="F31" s="73">
        <f t="shared" si="1"/>
        <v>0</v>
      </c>
    </row>
    <row r="32" spans="1:6" ht="78.75">
      <c r="A32" s="69" t="s">
        <v>12</v>
      </c>
      <c r="B32" s="70" t="s">
        <v>91</v>
      </c>
      <c r="C32" s="71" t="s">
        <v>76</v>
      </c>
      <c r="D32" s="72">
        <v>1</v>
      </c>
      <c r="E32" s="46">
        <v>0</v>
      </c>
      <c r="F32" s="73">
        <f t="shared" si="1"/>
        <v>0</v>
      </c>
    </row>
    <row r="33" spans="1:6" ht="33.75">
      <c r="A33" s="69" t="s">
        <v>93</v>
      </c>
      <c r="B33" s="70" t="s">
        <v>92</v>
      </c>
      <c r="C33" s="71"/>
      <c r="D33" s="72"/>
      <c r="E33" s="73"/>
      <c r="F33" s="73" t="str">
        <f t="shared" si="1"/>
        <v/>
      </c>
    </row>
    <row r="34" spans="1:6" ht="22.5">
      <c r="A34" s="69" t="s">
        <v>95</v>
      </c>
      <c r="B34" s="70" t="s">
        <v>94</v>
      </c>
      <c r="C34" s="71" t="s">
        <v>6</v>
      </c>
      <c r="D34" s="72">
        <v>12</v>
      </c>
      <c r="E34" s="46">
        <v>0</v>
      </c>
      <c r="F34" s="73">
        <f t="shared" si="1"/>
        <v>0</v>
      </c>
    </row>
    <row r="35" spans="1:6">
      <c r="A35" s="69" t="s">
        <v>96</v>
      </c>
      <c r="B35" s="70" t="s">
        <v>98</v>
      </c>
      <c r="C35" s="71"/>
      <c r="D35" s="72"/>
      <c r="E35" s="73"/>
      <c r="F35" s="73" t="str">
        <f t="shared" si="1"/>
        <v/>
      </c>
    </row>
    <row r="36" spans="1:6" ht="22.5">
      <c r="A36" s="69"/>
      <c r="B36" s="70" t="s">
        <v>99</v>
      </c>
      <c r="C36" s="71" t="s">
        <v>72</v>
      </c>
      <c r="D36" s="72">
        <v>10</v>
      </c>
      <c r="E36" s="46">
        <v>0</v>
      </c>
      <c r="F36" s="73">
        <f t="shared" si="1"/>
        <v>0</v>
      </c>
    </row>
    <row r="37" spans="1:6" ht="22.5">
      <c r="A37" s="69"/>
      <c r="B37" s="70" t="s">
        <v>100</v>
      </c>
      <c r="C37" s="71" t="s">
        <v>60</v>
      </c>
      <c r="D37" s="72">
        <v>1.2</v>
      </c>
      <c r="E37" s="46">
        <v>0</v>
      </c>
      <c r="F37" s="73">
        <f t="shared" si="1"/>
        <v>0</v>
      </c>
    </row>
    <row r="38" spans="1:6">
      <c r="A38" s="69"/>
      <c r="B38" s="70" t="s">
        <v>101</v>
      </c>
      <c r="C38" s="71" t="s">
        <v>70</v>
      </c>
      <c r="D38" s="72">
        <v>48</v>
      </c>
      <c r="E38" s="46">
        <v>0</v>
      </c>
      <c r="F38" s="73">
        <f t="shared" si="1"/>
        <v>0</v>
      </c>
    </row>
    <row r="39" spans="1:6">
      <c r="A39" s="69"/>
      <c r="B39" s="70" t="s">
        <v>102</v>
      </c>
      <c r="C39" s="71" t="s">
        <v>72</v>
      </c>
      <c r="D39" s="72">
        <v>8</v>
      </c>
      <c r="E39" s="46">
        <v>0</v>
      </c>
      <c r="F39" s="73">
        <f t="shared" si="1"/>
        <v>0</v>
      </c>
    </row>
    <row r="40" spans="1:6">
      <c r="A40" s="69" t="s">
        <v>97</v>
      </c>
      <c r="B40" s="70" t="s">
        <v>103</v>
      </c>
      <c r="C40" s="71"/>
      <c r="D40" s="72"/>
      <c r="E40" s="73"/>
      <c r="F40" s="73" t="str">
        <f t="shared" si="1"/>
        <v/>
      </c>
    </row>
    <row r="41" spans="1:6" ht="22.5">
      <c r="A41" s="69"/>
      <c r="B41" s="70" t="s">
        <v>104</v>
      </c>
      <c r="C41" s="72" t="s">
        <v>6</v>
      </c>
      <c r="D41" s="72">
        <v>26</v>
      </c>
      <c r="E41" s="46">
        <v>0</v>
      </c>
      <c r="F41" s="73">
        <f t="shared" si="1"/>
        <v>0</v>
      </c>
    </row>
    <row r="42" spans="1:6" ht="22.5">
      <c r="A42" s="69" t="s">
        <v>13</v>
      </c>
      <c r="B42" s="70" t="s">
        <v>105</v>
      </c>
      <c r="C42" s="72"/>
      <c r="D42" s="72"/>
      <c r="E42" s="73"/>
      <c r="F42" s="73" t="str">
        <f t="shared" si="1"/>
        <v/>
      </c>
    </row>
    <row r="43" spans="1:6">
      <c r="A43" s="69" t="s">
        <v>95</v>
      </c>
      <c r="B43" s="70" t="s">
        <v>106</v>
      </c>
      <c r="C43" s="72" t="s">
        <v>6</v>
      </c>
      <c r="D43" s="72">
        <v>9</v>
      </c>
      <c r="E43" s="46">
        <v>0</v>
      </c>
      <c r="F43" s="73">
        <f t="shared" si="1"/>
        <v>0</v>
      </c>
    </row>
    <row r="44" spans="1:6">
      <c r="A44" s="69" t="s">
        <v>96</v>
      </c>
      <c r="B44" s="70" t="s">
        <v>107</v>
      </c>
      <c r="C44" s="72" t="s">
        <v>76</v>
      </c>
      <c r="D44" s="72">
        <v>1</v>
      </c>
      <c r="E44" s="46">
        <v>0</v>
      </c>
      <c r="F44" s="73">
        <f t="shared" si="1"/>
        <v>0</v>
      </c>
    </row>
    <row r="45" spans="1:6">
      <c r="A45" s="69" t="s">
        <v>14</v>
      </c>
      <c r="B45" s="70" t="s">
        <v>108</v>
      </c>
      <c r="C45" s="72"/>
      <c r="D45" s="72"/>
      <c r="E45" s="73"/>
      <c r="F45" s="73" t="str">
        <f t="shared" si="1"/>
        <v/>
      </c>
    </row>
    <row r="46" spans="1:6">
      <c r="A46" s="69" t="s">
        <v>95</v>
      </c>
      <c r="B46" s="70" t="s">
        <v>109</v>
      </c>
      <c r="C46" s="72" t="s">
        <v>76</v>
      </c>
      <c r="D46" s="72">
        <v>2</v>
      </c>
      <c r="E46" s="46">
        <v>0</v>
      </c>
      <c r="F46" s="73">
        <f t="shared" si="1"/>
        <v>0</v>
      </c>
    </row>
    <row r="47" spans="1:6" ht="22.5">
      <c r="A47" s="69" t="s">
        <v>96</v>
      </c>
      <c r="B47" s="70" t="s">
        <v>110</v>
      </c>
      <c r="C47" s="71" t="s">
        <v>76</v>
      </c>
      <c r="D47" s="72">
        <v>2</v>
      </c>
      <c r="E47" s="46">
        <v>0</v>
      </c>
      <c r="F47" s="73">
        <f t="shared" si="1"/>
        <v>0</v>
      </c>
    </row>
    <row r="48" spans="1:6" ht="33.75">
      <c r="A48" s="69" t="s">
        <v>97</v>
      </c>
      <c r="B48" s="70" t="s">
        <v>111</v>
      </c>
      <c r="C48" s="71" t="s">
        <v>72</v>
      </c>
      <c r="D48" s="72">
        <v>4</v>
      </c>
      <c r="E48" s="46">
        <v>0</v>
      </c>
      <c r="F48" s="73">
        <f t="shared" si="1"/>
        <v>0</v>
      </c>
    </row>
    <row r="49" spans="1:6">
      <c r="A49" s="69" t="s">
        <v>15</v>
      </c>
      <c r="B49" s="70" t="s">
        <v>112</v>
      </c>
      <c r="C49" s="72" t="s">
        <v>6</v>
      </c>
      <c r="D49" s="72">
        <v>21</v>
      </c>
      <c r="E49" s="46">
        <v>0</v>
      </c>
      <c r="F49" s="73">
        <f t="shared" si="1"/>
        <v>0</v>
      </c>
    </row>
    <row r="50" spans="1:6">
      <c r="A50" s="62" t="s">
        <v>57</v>
      </c>
      <c r="B50" s="63" t="s">
        <v>114</v>
      </c>
      <c r="C50" s="64"/>
      <c r="D50" s="65"/>
      <c r="E50" s="66"/>
      <c r="F50" s="66">
        <f>F51+F62+F71+F78</f>
        <v>0</v>
      </c>
    </row>
    <row r="51" spans="1:6">
      <c r="A51" s="62" t="s">
        <v>3</v>
      </c>
      <c r="B51" s="63" t="s">
        <v>115</v>
      </c>
      <c r="C51" s="64"/>
      <c r="D51" s="67"/>
      <c r="E51" s="68"/>
      <c r="F51" s="68">
        <f>SUM(F52:F61)</f>
        <v>0</v>
      </c>
    </row>
    <row r="52" spans="1:6" ht="78.75">
      <c r="A52" s="69" t="s">
        <v>4</v>
      </c>
      <c r="B52" s="70" t="s">
        <v>116</v>
      </c>
      <c r="C52" s="72"/>
      <c r="D52" s="72"/>
      <c r="E52" s="73"/>
      <c r="F52" s="73" t="str">
        <f t="shared" ref="F52:F83" si="2">IF(ISNUMBER(D52),ROUND(D52*E52,2),"")</f>
        <v/>
      </c>
    </row>
    <row r="53" spans="1:6" ht="56.25">
      <c r="A53" s="69"/>
      <c r="B53" s="70" t="s">
        <v>117</v>
      </c>
      <c r="C53" s="72"/>
      <c r="D53" s="72"/>
      <c r="E53" s="73"/>
      <c r="F53" s="73" t="str">
        <f t="shared" si="2"/>
        <v/>
      </c>
    </row>
    <row r="54" spans="1:6">
      <c r="A54" s="69"/>
      <c r="B54" s="70" t="s">
        <v>118</v>
      </c>
      <c r="C54" s="72"/>
      <c r="D54" s="72"/>
      <c r="E54" s="73"/>
      <c r="F54" s="73" t="str">
        <f t="shared" si="2"/>
        <v/>
      </c>
    </row>
    <row r="55" spans="1:6">
      <c r="A55" s="69"/>
      <c r="B55" s="70" t="s">
        <v>119</v>
      </c>
      <c r="C55" s="72" t="s">
        <v>72</v>
      </c>
      <c r="D55" s="72">
        <v>29.6</v>
      </c>
      <c r="E55" s="46">
        <v>0</v>
      </c>
      <c r="F55" s="73">
        <f t="shared" si="2"/>
        <v>0</v>
      </c>
    </row>
    <row r="56" spans="1:6" ht="45">
      <c r="A56" s="69" t="s">
        <v>5</v>
      </c>
      <c r="B56" s="70" t="s">
        <v>120</v>
      </c>
      <c r="C56" s="71" t="s">
        <v>72</v>
      </c>
      <c r="D56" s="72">
        <v>37</v>
      </c>
      <c r="E56" s="46">
        <v>0</v>
      </c>
      <c r="F56" s="73">
        <f t="shared" si="2"/>
        <v>0</v>
      </c>
    </row>
    <row r="57" spans="1:6">
      <c r="A57" s="69" t="s">
        <v>7</v>
      </c>
      <c r="B57" s="70" t="s">
        <v>600</v>
      </c>
      <c r="C57" s="71" t="s">
        <v>72</v>
      </c>
      <c r="D57" s="72">
        <v>37</v>
      </c>
      <c r="E57" s="46">
        <v>0</v>
      </c>
      <c r="F57" s="73">
        <f t="shared" si="2"/>
        <v>0</v>
      </c>
    </row>
    <row r="58" spans="1:6" ht="22.5">
      <c r="A58" s="69" t="s">
        <v>8</v>
      </c>
      <c r="B58" s="70" t="s">
        <v>121</v>
      </c>
      <c r="C58" s="71"/>
      <c r="D58" s="72"/>
      <c r="E58" s="73"/>
      <c r="F58" s="73" t="str">
        <f t="shared" si="2"/>
        <v/>
      </c>
    </row>
    <row r="59" spans="1:6">
      <c r="A59" s="69" t="s">
        <v>95</v>
      </c>
      <c r="B59" s="70" t="s">
        <v>122</v>
      </c>
      <c r="C59" s="71" t="s">
        <v>72</v>
      </c>
      <c r="D59" s="72">
        <v>37</v>
      </c>
      <c r="E59" s="46">
        <v>0</v>
      </c>
      <c r="F59" s="73">
        <f t="shared" si="2"/>
        <v>0</v>
      </c>
    </row>
    <row r="60" spans="1:6">
      <c r="A60" s="69" t="s">
        <v>96</v>
      </c>
      <c r="B60" s="70" t="s">
        <v>123</v>
      </c>
      <c r="C60" s="71" t="s">
        <v>72</v>
      </c>
      <c r="D60" s="72">
        <v>37</v>
      </c>
      <c r="E60" s="46">
        <v>0</v>
      </c>
      <c r="F60" s="73">
        <f t="shared" si="2"/>
        <v>0</v>
      </c>
    </row>
    <row r="61" spans="1:6">
      <c r="A61" s="69" t="s">
        <v>97</v>
      </c>
      <c r="B61" s="70" t="s">
        <v>124</v>
      </c>
      <c r="C61" s="71" t="s">
        <v>6</v>
      </c>
      <c r="D61" s="72">
        <v>7.5</v>
      </c>
      <c r="E61" s="46">
        <v>0</v>
      </c>
      <c r="F61" s="73">
        <f t="shared" si="2"/>
        <v>0</v>
      </c>
    </row>
    <row r="62" spans="1:6">
      <c r="A62" s="62" t="s">
        <v>10</v>
      </c>
      <c r="B62" s="63" t="s">
        <v>125</v>
      </c>
      <c r="C62" s="64"/>
      <c r="D62" s="67"/>
      <c r="E62" s="68"/>
      <c r="F62" s="68">
        <f>SUM(F63:F70)</f>
        <v>0</v>
      </c>
    </row>
    <row r="63" spans="1:6" ht="22.5">
      <c r="A63" s="69" t="s">
        <v>4</v>
      </c>
      <c r="B63" s="70" t="s">
        <v>126</v>
      </c>
      <c r="C63" s="71" t="s">
        <v>72</v>
      </c>
      <c r="D63" s="72">
        <v>37</v>
      </c>
      <c r="E63" s="46">
        <v>0</v>
      </c>
      <c r="F63" s="73">
        <f t="shared" si="2"/>
        <v>0</v>
      </c>
    </row>
    <row r="64" spans="1:6">
      <c r="A64" s="69" t="s">
        <v>5</v>
      </c>
      <c r="B64" s="70" t="s">
        <v>127</v>
      </c>
      <c r="C64" s="71" t="s">
        <v>6</v>
      </c>
      <c r="D64" s="72">
        <v>7.4</v>
      </c>
      <c r="E64" s="46">
        <v>0</v>
      </c>
      <c r="F64" s="73">
        <f t="shared" si="2"/>
        <v>0</v>
      </c>
    </row>
    <row r="65" spans="1:6">
      <c r="A65" s="69" t="s">
        <v>7</v>
      </c>
      <c r="B65" s="70" t="s">
        <v>128</v>
      </c>
      <c r="C65" s="71"/>
      <c r="D65" s="72"/>
      <c r="E65" s="73"/>
      <c r="F65" s="73" t="str">
        <f t="shared" si="2"/>
        <v/>
      </c>
    </row>
    <row r="66" spans="1:6">
      <c r="A66" s="69" t="s">
        <v>95</v>
      </c>
      <c r="B66" s="70" t="s">
        <v>129</v>
      </c>
      <c r="C66" s="71" t="s">
        <v>6</v>
      </c>
      <c r="D66" s="72">
        <v>10</v>
      </c>
      <c r="E66" s="46">
        <v>0</v>
      </c>
      <c r="F66" s="73">
        <f t="shared" si="2"/>
        <v>0</v>
      </c>
    </row>
    <row r="67" spans="1:6">
      <c r="A67" s="69" t="s">
        <v>96</v>
      </c>
      <c r="B67" s="70" t="s">
        <v>130</v>
      </c>
      <c r="C67" s="71" t="s">
        <v>6</v>
      </c>
      <c r="D67" s="72">
        <v>14.8</v>
      </c>
      <c r="E67" s="46">
        <v>0</v>
      </c>
      <c r="F67" s="73">
        <f t="shared" si="2"/>
        <v>0</v>
      </c>
    </row>
    <row r="68" spans="1:6" ht="33.75">
      <c r="A68" s="69" t="s">
        <v>8</v>
      </c>
      <c r="B68" s="70" t="s">
        <v>131</v>
      </c>
      <c r="C68" s="71" t="s">
        <v>6</v>
      </c>
      <c r="D68" s="72">
        <v>15</v>
      </c>
      <c r="E68" s="46">
        <v>0</v>
      </c>
      <c r="F68" s="73">
        <f t="shared" si="2"/>
        <v>0</v>
      </c>
    </row>
    <row r="69" spans="1:6" ht="22.5">
      <c r="A69" s="69" t="s">
        <v>9</v>
      </c>
      <c r="B69" s="70" t="s">
        <v>132</v>
      </c>
      <c r="C69" s="71" t="s">
        <v>76</v>
      </c>
      <c r="D69" s="72">
        <v>2</v>
      </c>
      <c r="E69" s="46">
        <v>0</v>
      </c>
      <c r="F69" s="73">
        <f t="shared" si="2"/>
        <v>0</v>
      </c>
    </row>
    <row r="70" spans="1:6" ht="22.5">
      <c r="A70" s="69" t="s">
        <v>12</v>
      </c>
      <c r="B70" s="70" t="s">
        <v>133</v>
      </c>
      <c r="C70" s="71" t="s">
        <v>6</v>
      </c>
      <c r="D70" s="72">
        <v>4</v>
      </c>
      <c r="E70" s="46">
        <v>0</v>
      </c>
      <c r="F70" s="73">
        <f t="shared" si="2"/>
        <v>0</v>
      </c>
    </row>
    <row r="71" spans="1:6">
      <c r="A71" s="62" t="s">
        <v>77</v>
      </c>
      <c r="B71" s="63" t="s">
        <v>134</v>
      </c>
      <c r="C71" s="64"/>
      <c r="D71" s="67"/>
      <c r="E71" s="68"/>
      <c r="F71" s="68">
        <f>SUM(F72:F77)</f>
        <v>0</v>
      </c>
    </row>
    <row r="72" spans="1:6" ht="45">
      <c r="A72" s="69" t="s">
        <v>4</v>
      </c>
      <c r="B72" s="70" t="s">
        <v>135</v>
      </c>
      <c r="C72" s="71"/>
      <c r="D72" s="72"/>
      <c r="E72" s="73"/>
      <c r="F72" s="73" t="str">
        <f t="shared" si="2"/>
        <v/>
      </c>
    </row>
    <row r="73" spans="1:6">
      <c r="A73" s="69"/>
      <c r="B73" s="70" t="s">
        <v>136</v>
      </c>
      <c r="C73" s="71"/>
      <c r="D73" s="72"/>
      <c r="E73" s="73"/>
      <c r="F73" s="73" t="str">
        <f t="shared" si="2"/>
        <v/>
      </c>
    </row>
    <row r="74" spans="1:6">
      <c r="A74" s="69"/>
      <c r="B74" s="70" t="s">
        <v>137</v>
      </c>
      <c r="C74" s="71"/>
      <c r="D74" s="72"/>
      <c r="E74" s="73"/>
      <c r="F74" s="73" t="str">
        <f t="shared" si="2"/>
        <v/>
      </c>
    </row>
    <row r="75" spans="1:6">
      <c r="A75" s="69"/>
      <c r="B75" s="70" t="s">
        <v>138</v>
      </c>
      <c r="C75" s="71" t="s">
        <v>70</v>
      </c>
      <c r="D75" s="72">
        <v>300</v>
      </c>
      <c r="E75" s="46">
        <v>0</v>
      </c>
      <c r="F75" s="73">
        <f t="shared" si="2"/>
        <v>0</v>
      </c>
    </row>
    <row r="76" spans="1:6" ht="22.5">
      <c r="A76" s="69" t="s">
        <v>5</v>
      </c>
      <c r="B76" s="70" t="s">
        <v>139</v>
      </c>
      <c r="C76" s="71"/>
      <c r="D76" s="72"/>
      <c r="E76" s="73"/>
      <c r="F76" s="73" t="str">
        <f t="shared" si="2"/>
        <v/>
      </c>
    </row>
    <row r="77" spans="1:6">
      <c r="A77" s="69"/>
      <c r="B77" s="70" t="s">
        <v>140</v>
      </c>
      <c r="C77" s="71" t="s">
        <v>70</v>
      </c>
      <c r="D77" s="72">
        <v>280</v>
      </c>
      <c r="E77" s="46">
        <v>0</v>
      </c>
      <c r="F77" s="73">
        <f t="shared" si="2"/>
        <v>0</v>
      </c>
    </row>
    <row r="78" spans="1:6">
      <c r="A78" s="62" t="s">
        <v>84</v>
      </c>
      <c r="B78" s="63" t="s">
        <v>141</v>
      </c>
      <c r="C78" s="64"/>
      <c r="D78" s="67"/>
      <c r="E78" s="68"/>
      <c r="F78" s="68">
        <f>SUM(F79:F83)</f>
        <v>0</v>
      </c>
    </row>
    <row r="79" spans="1:6" ht="45">
      <c r="A79" s="69" t="s">
        <v>4</v>
      </c>
      <c r="B79" s="70" t="s">
        <v>142</v>
      </c>
      <c r="C79" s="71"/>
      <c r="D79" s="75"/>
      <c r="E79" s="76"/>
      <c r="F79" s="73" t="str">
        <f t="shared" si="2"/>
        <v/>
      </c>
    </row>
    <row r="80" spans="1:6" ht="22.5">
      <c r="A80" s="69" t="s">
        <v>95</v>
      </c>
      <c r="B80" s="70" t="s">
        <v>143</v>
      </c>
      <c r="C80" s="71" t="s">
        <v>72</v>
      </c>
      <c r="D80" s="72">
        <v>6.8</v>
      </c>
      <c r="E80" s="46">
        <v>0</v>
      </c>
      <c r="F80" s="73">
        <f t="shared" si="2"/>
        <v>0</v>
      </c>
    </row>
    <row r="81" spans="1:6">
      <c r="A81" s="69" t="s">
        <v>96</v>
      </c>
      <c r="B81" s="70" t="s">
        <v>144</v>
      </c>
      <c r="C81" s="71" t="s">
        <v>72</v>
      </c>
      <c r="D81" s="72">
        <v>6.4</v>
      </c>
      <c r="E81" s="46">
        <v>0</v>
      </c>
      <c r="F81" s="73">
        <f t="shared" si="2"/>
        <v>0</v>
      </c>
    </row>
    <row r="82" spans="1:6" ht="22.5">
      <c r="A82" s="69" t="s">
        <v>97</v>
      </c>
      <c r="B82" s="70" t="s">
        <v>366</v>
      </c>
      <c r="C82" s="71" t="s">
        <v>6</v>
      </c>
      <c r="D82" s="72">
        <v>6</v>
      </c>
      <c r="E82" s="46">
        <v>0</v>
      </c>
      <c r="F82" s="73">
        <f t="shared" si="2"/>
        <v>0</v>
      </c>
    </row>
    <row r="83" spans="1:6" ht="45">
      <c r="A83" s="69" t="s">
        <v>5</v>
      </c>
      <c r="B83" s="70" t="s">
        <v>145</v>
      </c>
      <c r="C83" s="71" t="s">
        <v>6</v>
      </c>
      <c r="D83" s="72">
        <v>7</v>
      </c>
      <c r="E83" s="46">
        <v>0</v>
      </c>
      <c r="F83" s="73">
        <f t="shared" si="2"/>
        <v>0</v>
      </c>
    </row>
    <row r="84" spans="1:6" ht="18" customHeight="1">
      <c r="A84" s="153" t="s">
        <v>546</v>
      </c>
      <c r="B84" s="154"/>
      <c r="C84" s="154"/>
      <c r="D84" s="154"/>
      <c r="E84" s="154"/>
      <c r="F84" s="61">
        <f>F85+F96+F127+F161+F172</f>
        <v>0</v>
      </c>
    </row>
    <row r="85" spans="1:6">
      <c r="A85" s="77" t="s">
        <v>3</v>
      </c>
      <c r="B85" s="78" t="s">
        <v>274</v>
      </c>
      <c r="C85" s="79"/>
      <c r="D85" s="80"/>
      <c r="E85" s="81"/>
      <c r="F85" s="81">
        <f>SUM(F86:F95)</f>
        <v>0</v>
      </c>
    </row>
    <row r="86" spans="1:6" ht="22.5">
      <c r="A86" s="82" t="s">
        <v>4</v>
      </c>
      <c r="B86" s="70" t="s">
        <v>265</v>
      </c>
      <c r="C86" s="71" t="s">
        <v>72</v>
      </c>
      <c r="D86" s="72">
        <v>2725</v>
      </c>
      <c r="E86" s="46">
        <v>0</v>
      </c>
      <c r="F86" s="73">
        <f t="shared" ref="F86:F95" si="3">IF(ISNUMBER(D86),ROUND(D86*E86,2),"")</f>
        <v>0</v>
      </c>
    </row>
    <row r="87" spans="1:6" ht="22.5">
      <c r="A87" s="83" t="s">
        <v>5</v>
      </c>
      <c r="B87" s="84" t="s">
        <v>275</v>
      </c>
      <c r="C87" s="71" t="s">
        <v>60</v>
      </c>
      <c r="D87" s="72">
        <v>810</v>
      </c>
      <c r="E87" s="46">
        <v>0</v>
      </c>
      <c r="F87" s="73">
        <f t="shared" si="3"/>
        <v>0</v>
      </c>
    </row>
    <row r="88" spans="1:6" ht="56.25">
      <c r="A88" s="83" t="s">
        <v>7</v>
      </c>
      <c r="B88" s="84" t="s">
        <v>279</v>
      </c>
      <c r="C88" s="71" t="s">
        <v>60</v>
      </c>
      <c r="D88" s="72">
        <v>210</v>
      </c>
      <c r="E88" s="46">
        <v>0</v>
      </c>
      <c r="F88" s="73">
        <f t="shared" si="3"/>
        <v>0</v>
      </c>
    </row>
    <row r="89" spans="1:6" ht="33.75">
      <c r="A89" s="83" t="s">
        <v>8</v>
      </c>
      <c r="B89" s="84" t="s">
        <v>277</v>
      </c>
      <c r="C89" s="71" t="s">
        <v>72</v>
      </c>
      <c r="D89" s="72">
        <v>2425</v>
      </c>
      <c r="E89" s="46">
        <v>0</v>
      </c>
      <c r="F89" s="73">
        <f t="shared" si="3"/>
        <v>0</v>
      </c>
    </row>
    <row r="90" spans="1:6" ht="33.75">
      <c r="A90" s="83" t="s">
        <v>9</v>
      </c>
      <c r="B90" s="84" t="s">
        <v>276</v>
      </c>
      <c r="C90" s="71" t="s">
        <v>72</v>
      </c>
      <c r="D90" s="72">
        <v>2425</v>
      </c>
      <c r="E90" s="46">
        <v>0</v>
      </c>
      <c r="F90" s="73">
        <f t="shared" si="3"/>
        <v>0</v>
      </c>
    </row>
    <row r="91" spans="1:6" ht="33.75">
      <c r="A91" s="83" t="s">
        <v>12</v>
      </c>
      <c r="B91" s="84" t="s">
        <v>278</v>
      </c>
      <c r="C91" s="71" t="s">
        <v>60</v>
      </c>
      <c r="D91" s="72">
        <v>27</v>
      </c>
      <c r="E91" s="46">
        <v>0</v>
      </c>
      <c r="F91" s="73">
        <f t="shared" si="3"/>
        <v>0</v>
      </c>
    </row>
    <row r="92" spans="1:6" ht="22.5">
      <c r="A92" s="83" t="s">
        <v>13</v>
      </c>
      <c r="B92" s="84" t="s">
        <v>280</v>
      </c>
      <c r="C92" s="71" t="s">
        <v>60</v>
      </c>
      <c r="D92" s="72">
        <v>3255</v>
      </c>
      <c r="E92" s="46">
        <v>0</v>
      </c>
      <c r="F92" s="73">
        <f t="shared" si="3"/>
        <v>0</v>
      </c>
    </row>
    <row r="93" spans="1:6" ht="22.5">
      <c r="A93" s="83" t="s">
        <v>14</v>
      </c>
      <c r="B93" s="70" t="s">
        <v>281</v>
      </c>
      <c r="C93" s="71" t="s">
        <v>60</v>
      </c>
      <c r="D93" s="72">
        <v>860</v>
      </c>
      <c r="E93" s="46">
        <v>0</v>
      </c>
      <c r="F93" s="73">
        <f t="shared" si="3"/>
        <v>0</v>
      </c>
    </row>
    <row r="94" spans="1:6" ht="22.5">
      <c r="A94" s="83" t="s">
        <v>15</v>
      </c>
      <c r="B94" s="84" t="s">
        <v>283</v>
      </c>
      <c r="C94" s="71" t="s">
        <v>72</v>
      </c>
      <c r="D94" s="72">
        <v>1620</v>
      </c>
      <c r="E94" s="46">
        <v>0</v>
      </c>
      <c r="F94" s="73">
        <f t="shared" si="3"/>
        <v>0</v>
      </c>
    </row>
    <row r="95" spans="1:6" ht="33.75">
      <c r="A95" s="83" t="s">
        <v>113</v>
      </c>
      <c r="B95" s="84" t="s">
        <v>282</v>
      </c>
      <c r="C95" s="71" t="s">
        <v>72</v>
      </c>
      <c r="D95" s="72">
        <v>1620</v>
      </c>
      <c r="E95" s="46">
        <v>0</v>
      </c>
      <c r="F95" s="73">
        <f t="shared" si="3"/>
        <v>0</v>
      </c>
    </row>
    <row r="96" spans="1:6">
      <c r="A96" s="77" t="s">
        <v>10</v>
      </c>
      <c r="B96" s="78" t="s">
        <v>163</v>
      </c>
      <c r="C96" s="79"/>
      <c r="D96" s="80"/>
      <c r="E96" s="81"/>
      <c r="F96" s="81">
        <f>SUM(F97:F126)</f>
        <v>0</v>
      </c>
    </row>
    <row r="97" spans="1:6" ht="22.5">
      <c r="A97" s="69"/>
      <c r="B97" s="70" t="s">
        <v>164</v>
      </c>
      <c r="C97" s="71"/>
      <c r="D97" s="72"/>
      <c r="E97" s="73"/>
      <c r="F97" s="73" t="str">
        <f t="shared" ref="F97:F126" si="4">IF(ISNUMBER(D97),ROUND(D97*E97,2),"")</f>
        <v/>
      </c>
    </row>
    <row r="98" spans="1:6">
      <c r="A98" s="69" t="s">
        <v>4</v>
      </c>
      <c r="B98" s="70" t="s">
        <v>165</v>
      </c>
      <c r="C98" s="71" t="s">
        <v>6</v>
      </c>
      <c r="D98" s="72">
        <v>90</v>
      </c>
      <c r="E98" s="46">
        <v>0</v>
      </c>
      <c r="F98" s="73">
        <f t="shared" si="4"/>
        <v>0</v>
      </c>
    </row>
    <row r="99" spans="1:6">
      <c r="A99" s="69" t="s">
        <v>5</v>
      </c>
      <c r="B99" s="70" t="s">
        <v>166</v>
      </c>
      <c r="C99" s="71" t="s">
        <v>76</v>
      </c>
      <c r="D99" s="72">
        <v>4</v>
      </c>
      <c r="E99" s="46">
        <v>0</v>
      </c>
      <c r="F99" s="73">
        <f t="shared" si="4"/>
        <v>0</v>
      </c>
    </row>
    <row r="100" spans="1:6" ht="33.75">
      <c r="A100" s="69" t="s">
        <v>8</v>
      </c>
      <c r="B100" s="70" t="s">
        <v>167</v>
      </c>
      <c r="C100" s="71" t="s">
        <v>60</v>
      </c>
      <c r="D100" s="72">
        <v>155</v>
      </c>
      <c r="E100" s="46">
        <v>0</v>
      </c>
      <c r="F100" s="73">
        <f t="shared" si="4"/>
        <v>0</v>
      </c>
    </row>
    <row r="101" spans="1:6" ht="22.5">
      <c r="A101" s="69" t="s">
        <v>9</v>
      </c>
      <c r="B101" s="70" t="s">
        <v>168</v>
      </c>
      <c r="C101" s="71" t="s">
        <v>6</v>
      </c>
      <c r="D101" s="72">
        <v>90</v>
      </c>
      <c r="E101" s="46">
        <v>0</v>
      </c>
      <c r="F101" s="73">
        <f t="shared" si="4"/>
        <v>0</v>
      </c>
    </row>
    <row r="102" spans="1:6" ht="22.5">
      <c r="A102" s="69" t="s">
        <v>12</v>
      </c>
      <c r="B102" s="70" t="s">
        <v>169</v>
      </c>
      <c r="C102" s="71" t="s">
        <v>72</v>
      </c>
      <c r="D102" s="72">
        <v>250</v>
      </c>
      <c r="E102" s="46">
        <v>0</v>
      </c>
      <c r="F102" s="73">
        <f t="shared" si="4"/>
        <v>0</v>
      </c>
    </row>
    <row r="103" spans="1:6" ht="45">
      <c r="A103" s="69" t="s">
        <v>13</v>
      </c>
      <c r="B103" s="70" t="s">
        <v>349</v>
      </c>
      <c r="C103" s="71" t="s">
        <v>60</v>
      </c>
      <c r="D103" s="72">
        <v>65</v>
      </c>
      <c r="E103" s="46">
        <v>0</v>
      </c>
      <c r="F103" s="73">
        <f t="shared" si="4"/>
        <v>0</v>
      </c>
    </row>
    <row r="104" spans="1:6" ht="22.5">
      <c r="A104" s="69" t="s">
        <v>14</v>
      </c>
      <c r="B104" s="70" t="s">
        <v>170</v>
      </c>
      <c r="C104" s="71" t="s">
        <v>72</v>
      </c>
      <c r="D104" s="72">
        <v>250</v>
      </c>
      <c r="E104" s="46">
        <v>0</v>
      </c>
      <c r="F104" s="73">
        <f t="shared" si="4"/>
        <v>0</v>
      </c>
    </row>
    <row r="105" spans="1:6">
      <c r="A105" s="69" t="s">
        <v>15</v>
      </c>
      <c r="B105" s="70" t="s">
        <v>171</v>
      </c>
      <c r="C105" s="71"/>
      <c r="D105" s="72"/>
      <c r="E105" s="73"/>
      <c r="F105" s="73" t="str">
        <f t="shared" si="4"/>
        <v/>
      </c>
    </row>
    <row r="106" spans="1:6">
      <c r="A106" s="69" t="s">
        <v>95</v>
      </c>
      <c r="B106" s="70" t="s">
        <v>172</v>
      </c>
      <c r="C106" s="71" t="s">
        <v>60</v>
      </c>
      <c r="D106" s="72">
        <v>41</v>
      </c>
      <c r="E106" s="46">
        <v>0</v>
      </c>
      <c r="F106" s="73">
        <f t="shared" si="4"/>
        <v>0</v>
      </c>
    </row>
    <row r="107" spans="1:6">
      <c r="A107" s="69" t="s">
        <v>96</v>
      </c>
      <c r="B107" s="70" t="s">
        <v>173</v>
      </c>
      <c r="C107" s="71" t="s">
        <v>72</v>
      </c>
      <c r="D107" s="72">
        <v>125</v>
      </c>
      <c r="E107" s="46">
        <v>0</v>
      </c>
      <c r="F107" s="73">
        <f t="shared" si="4"/>
        <v>0</v>
      </c>
    </row>
    <row r="108" spans="1:6" ht="22.5">
      <c r="A108" s="69" t="s">
        <v>113</v>
      </c>
      <c r="B108" s="70" t="s">
        <v>175</v>
      </c>
      <c r="C108" s="71"/>
      <c r="D108" s="72"/>
      <c r="E108" s="73"/>
      <c r="F108" s="73" t="str">
        <f t="shared" si="4"/>
        <v/>
      </c>
    </row>
    <row r="109" spans="1:6">
      <c r="A109" s="69"/>
      <c r="B109" s="70" t="s">
        <v>176</v>
      </c>
      <c r="C109" s="71" t="s">
        <v>72</v>
      </c>
      <c r="D109" s="72">
        <v>8.5</v>
      </c>
      <c r="E109" s="46">
        <v>0</v>
      </c>
      <c r="F109" s="73">
        <f t="shared" si="4"/>
        <v>0</v>
      </c>
    </row>
    <row r="110" spans="1:6">
      <c r="A110" s="69"/>
      <c r="B110" s="70" t="s">
        <v>177</v>
      </c>
      <c r="C110" s="71" t="s">
        <v>72</v>
      </c>
      <c r="D110" s="72">
        <v>3</v>
      </c>
      <c r="E110" s="46">
        <v>0</v>
      </c>
      <c r="F110" s="73">
        <f t="shared" si="4"/>
        <v>0</v>
      </c>
    </row>
    <row r="111" spans="1:6" ht="22.5">
      <c r="A111" s="69" t="s">
        <v>157</v>
      </c>
      <c r="B111" s="70" t="s">
        <v>178</v>
      </c>
      <c r="C111" s="71" t="s">
        <v>6</v>
      </c>
      <c r="D111" s="72">
        <v>17</v>
      </c>
      <c r="E111" s="46">
        <v>0</v>
      </c>
      <c r="F111" s="73">
        <f t="shared" si="4"/>
        <v>0</v>
      </c>
    </row>
    <row r="112" spans="1:6" ht="101.25">
      <c r="A112" s="69" t="s">
        <v>158</v>
      </c>
      <c r="B112" s="70" t="s">
        <v>179</v>
      </c>
      <c r="C112" s="71"/>
      <c r="D112" s="72"/>
      <c r="E112" s="73"/>
      <c r="F112" s="73" t="str">
        <f t="shared" si="4"/>
        <v/>
      </c>
    </row>
    <row r="113" spans="1:6" ht="22.5">
      <c r="A113" s="69"/>
      <c r="B113" s="70" t="s">
        <v>180</v>
      </c>
      <c r="C113" s="71" t="s">
        <v>6</v>
      </c>
      <c r="D113" s="72">
        <v>90</v>
      </c>
      <c r="E113" s="46">
        <v>0</v>
      </c>
      <c r="F113" s="73">
        <f t="shared" si="4"/>
        <v>0</v>
      </c>
    </row>
    <row r="114" spans="1:6" ht="45">
      <c r="A114" s="69" t="s">
        <v>159</v>
      </c>
      <c r="B114" s="70" t="s">
        <v>181</v>
      </c>
      <c r="C114" s="71" t="s">
        <v>6</v>
      </c>
      <c r="D114" s="72">
        <v>131</v>
      </c>
      <c r="E114" s="46">
        <v>0</v>
      </c>
      <c r="F114" s="73">
        <f t="shared" si="4"/>
        <v>0</v>
      </c>
    </row>
    <row r="115" spans="1:6" ht="56.25">
      <c r="A115" s="69" t="s">
        <v>161</v>
      </c>
      <c r="B115" s="70" t="s">
        <v>266</v>
      </c>
      <c r="C115" s="71" t="s">
        <v>72</v>
      </c>
      <c r="D115" s="72">
        <v>270</v>
      </c>
      <c r="E115" s="46">
        <v>0</v>
      </c>
      <c r="F115" s="73">
        <f t="shared" si="4"/>
        <v>0</v>
      </c>
    </row>
    <row r="116" spans="1:6" ht="45">
      <c r="A116" s="69" t="s">
        <v>174</v>
      </c>
      <c r="B116" s="70" t="s">
        <v>350</v>
      </c>
      <c r="C116" s="71"/>
      <c r="D116" s="72"/>
      <c r="E116" s="73"/>
      <c r="F116" s="73" t="str">
        <f t="shared" si="4"/>
        <v/>
      </c>
    </row>
    <row r="117" spans="1:6">
      <c r="A117" s="69" t="s">
        <v>95</v>
      </c>
      <c r="B117" s="70" t="s">
        <v>267</v>
      </c>
      <c r="C117" s="71" t="s">
        <v>72</v>
      </c>
      <c r="D117" s="72">
        <v>66</v>
      </c>
      <c r="E117" s="46">
        <v>0</v>
      </c>
      <c r="F117" s="73">
        <f t="shared" si="4"/>
        <v>0</v>
      </c>
    </row>
    <row r="118" spans="1:6">
      <c r="A118" s="69" t="s">
        <v>96</v>
      </c>
      <c r="B118" s="70" t="s">
        <v>268</v>
      </c>
      <c r="C118" s="71" t="s">
        <v>72</v>
      </c>
      <c r="D118" s="72">
        <v>2.16</v>
      </c>
      <c r="E118" s="46">
        <v>0</v>
      </c>
      <c r="F118" s="73">
        <f t="shared" si="4"/>
        <v>0</v>
      </c>
    </row>
    <row r="119" spans="1:6" ht="22.5">
      <c r="A119" s="69" t="s">
        <v>96</v>
      </c>
      <c r="B119" s="70" t="s">
        <v>351</v>
      </c>
      <c r="C119" s="71"/>
      <c r="D119" s="72"/>
      <c r="E119" s="73"/>
      <c r="F119" s="73" t="str">
        <f t="shared" si="4"/>
        <v/>
      </c>
    </row>
    <row r="120" spans="1:6">
      <c r="A120" s="69"/>
      <c r="B120" s="70" t="s">
        <v>182</v>
      </c>
      <c r="C120" s="71" t="s">
        <v>72</v>
      </c>
      <c r="D120" s="72">
        <v>8.4700000000000006</v>
      </c>
      <c r="E120" s="46">
        <v>0</v>
      </c>
      <c r="F120" s="73">
        <f t="shared" si="4"/>
        <v>0</v>
      </c>
    </row>
    <row r="121" spans="1:6" ht="22.5">
      <c r="A121" s="69"/>
      <c r="B121" s="70" t="s">
        <v>269</v>
      </c>
      <c r="C121" s="71" t="s">
        <v>72</v>
      </c>
      <c r="D121" s="72">
        <v>8.8000000000000007</v>
      </c>
      <c r="E121" s="46">
        <v>0</v>
      </c>
      <c r="F121" s="73">
        <f t="shared" si="4"/>
        <v>0</v>
      </c>
    </row>
    <row r="122" spans="1:6" ht="22.5">
      <c r="A122" s="69" t="s">
        <v>174</v>
      </c>
      <c r="B122" s="84" t="s">
        <v>183</v>
      </c>
      <c r="C122" s="71" t="s">
        <v>6</v>
      </c>
      <c r="D122" s="72">
        <v>90</v>
      </c>
      <c r="E122" s="46">
        <v>0</v>
      </c>
      <c r="F122" s="73">
        <f t="shared" si="4"/>
        <v>0</v>
      </c>
    </row>
    <row r="123" spans="1:6" ht="136.5" customHeight="1">
      <c r="A123" s="69" t="s">
        <v>184</v>
      </c>
      <c r="B123" s="84" t="s">
        <v>270</v>
      </c>
      <c r="C123" s="71" t="s">
        <v>6</v>
      </c>
      <c r="D123" s="72">
        <v>98</v>
      </c>
      <c r="E123" s="46">
        <v>0</v>
      </c>
      <c r="F123" s="73">
        <f t="shared" si="4"/>
        <v>0</v>
      </c>
    </row>
    <row r="124" spans="1:6" ht="22.5">
      <c r="A124" s="69" t="s">
        <v>185</v>
      </c>
      <c r="B124" s="84" t="s">
        <v>352</v>
      </c>
      <c r="C124" s="71" t="s">
        <v>6</v>
      </c>
      <c r="D124" s="72">
        <v>49</v>
      </c>
      <c r="E124" s="46">
        <v>0</v>
      </c>
      <c r="F124" s="73">
        <f t="shared" si="4"/>
        <v>0</v>
      </c>
    </row>
    <row r="125" spans="1:6" ht="45">
      <c r="A125" s="69" t="s">
        <v>186</v>
      </c>
      <c r="B125" s="84" t="s">
        <v>271</v>
      </c>
      <c r="C125" s="85" t="s">
        <v>6</v>
      </c>
      <c r="D125" s="72">
        <v>38</v>
      </c>
      <c r="E125" s="46">
        <v>0</v>
      </c>
      <c r="F125" s="73">
        <f t="shared" si="4"/>
        <v>0</v>
      </c>
    </row>
    <row r="126" spans="1:6">
      <c r="A126" s="69" t="s">
        <v>187</v>
      </c>
      <c r="B126" s="70" t="s">
        <v>188</v>
      </c>
      <c r="C126" s="71" t="s">
        <v>72</v>
      </c>
      <c r="D126" s="72">
        <v>485</v>
      </c>
      <c r="E126" s="46">
        <v>0</v>
      </c>
      <c r="F126" s="73">
        <f t="shared" si="4"/>
        <v>0</v>
      </c>
    </row>
    <row r="127" spans="1:6">
      <c r="A127" s="77" t="s">
        <v>77</v>
      </c>
      <c r="B127" s="78" t="s">
        <v>191</v>
      </c>
      <c r="C127" s="79"/>
      <c r="D127" s="80"/>
      <c r="E127" s="81"/>
      <c r="F127" s="81">
        <f>SUM(F128:F160)</f>
        <v>0</v>
      </c>
    </row>
    <row r="128" spans="1:6" ht="22.5">
      <c r="A128" s="69" t="s">
        <v>4</v>
      </c>
      <c r="B128" s="70" t="s">
        <v>192</v>
      </c>
      <c r="C128" s="71" t="s">
        <v>151</v>
      </c>
      <c r="D128" s="72">
        <v>1</v>
      </c>
      <c r="E128" s="46">
        <v>0</v>
      </c>
      <c r="F128" s="73">
        <f t="shared" ref="F128:F160" si="5">IF(ISNUMBER(D128),ROUND(D128*E128,2),"")</f>
        <v>0</v>
      </c>
    </row>
    <row r="129" spans="1:6" ht="33.75">
      <c r="A129" s="69" t="s">
        <v>5</v>
      </c>
      <c r="B129" s="70" t="s">
        <v>194</v>
      </c>
      <c r="C129" s="71"/>
      <c r="D129" s="72"/>
      <c r="E129" s="73"/>
      <c r="F129" s="73" t="str">
        <f t="shared" si="5"/>
        <v/>
      </c>
    </row>
    <row r="130" spans="1:6">
      <c r="A130" s="69"/>
      <c r="B130" s="70" t="s">
        <v>193</v>
      </c>
      <c r="C130" s="71" t="s">
        <v>60</v>
      </c>
      <c r="D130" s="72">
        <v>105</v>
      </c>
      <c r="E130" s="46">
        <v>0</v>
      </c>
      <c r="F130" s="73">
        <f t="shared" si="5"/>
        <v>0</v>
      </c>
    </row>
    <row r="131" spans="1:6" ht="22.5">
      <c r="A131" s="69" t="s">
        <v>7</v>
      </c>
      <c r="B131" s="70" t="s">
        <v>170</v>
      </c>
      <c r="C131" s="71" t="s">
        <v>72</v>
      </c>
      <c r="D131" s="72">
        <v>345</v>
      </c>
      <c r="E131" s="46">
        <v>0</v>
      </c>
      <c r="F131" s="73">
        <f t="shared" si="5"/>
        <v>0</v>
      </c>
    </row>
    <row r="132" spans="1:6" ht="22.5">
      <c r="A132" s="69" t="s">
        <v>8</v>
      </c>
      <c r="B132" s="70" t="s">
        <v>195</v>
      </c>
      <c r="C132" s="71" t="s">
        <v>72</v>
      </c>
      <c r="D132" s="72">
        <v>345</v>
      </c>
      <c r="E132" s="46">
        <v>0</v>
      </c>
      <c r="F132" s="73">
        <f t="shared" si="5"/>
        <v>0</v>
      </c>
    </row>
    <row r="133" spans="1:6" ht="22.5">
      <c r="A133" s="69" t="s">
        <v>9</v>
      </c>
      <c r="B133" s="70" t="s">
        <v>196</v>
      </c>
      <c r="C133" s="71"/>
      <c r="D133" s="72"/>
      <c r="E133" s="73"/>
      <c r="F133" s="73" t="str">
        <f t="shared" si="5"/>
        <v/>
      </c>
    </row>
    <row r="134" spans="1:6">
      <c r="A134" s="69" t="s">
        <v>95</v>
      </c>
      <c r="B134" s="70" t="s">
        <v>197</v>
      </c>
      <c r="C134" s="71" t="s">
        <v>72</v>
      </c>
      <c r="D134" s="72">
        <v>345</v>
      </c>
      <c r="E134" s="46">
        <v>0</v>
      </c>
      <c r="F134" s="73">
        <f t="shared" si="5"/>
        <v>0</v>
      </c>
    </row>
    <row r="135" spans="1:6">
      <c r="A135" s="69" t="s">
        <v>12</v>
      </c>
      <c r="B135" s="70" t="s">
        <v>198</v>
      </c>
      <c r="C135" s="71" t="s">
        <v>6</v>
      </c>
      <c r="D135" s="72">
        <v>27</v>
      </c>
      <c r="E135" s="46">
        <v>0</v>
      </c>
      <c r="F135" s="73">
        <f t="shared" si="5"/>
        <v>0</v>
      </c>
    </row>
    <row r="136" spans="1:6">
      <c r="A136" s="69"/>
      <c r="B136" s="86" t="s">
        <v>199</v>
      </c>
      <c r="C136" s="71"/>
      <c r="D136" s="72"/>
      <c r="E136" s="73"/>
      <c r="F136" s="73" t="str">
        <f t="shared" si="5"/>
        <v/>
      </c>
    </row>
    <row r="137" spans="1:6" ht="33.75">
      <c r="A137" s="69" t="s">
        <v>4</v>
      </c>
      <c r="B137" s="70" t="s">
        <v>200</v>
      </c>
      <c r="C137" s="71" t="s">
        <v>151</v>
      </c>
      <c r="D137" s="72">
        <v>1</v>
      </c>
      <c r="E137" s="46">
        <v>0</v>
      </c>
      <c r="F137" s="73">
        <f t="shared" si="5"/>
        <v>0</v>
      </c>
    </row>
    <row r="138" spans="1:6" ht="33.75">
      <c r="A138" s="69" t="s">
        <v>5</v>
      </c>
      <c r="B138" s="70" t="s">
        <v>201</v>
      </c>
      <c r="C138" s="71" t="s">
        <v>151</v>
      </c>
      <c r="D138" s="72">
        <v>1</v>
      </c>
      <c r="E138" s="46">
        <v>0</v>
      </c>
      <c r="F138" s="73">
        <f t="shared" si="5"/>
        <v>0</v>
      </c>
    </row>
    <row r="139" spans="1:6" ht="33.75">
      <c r="A139" s="69" t="s">
        <v>7</v>
      </c>
      <c r="B139" s="70" t="s">
        <v>202</v>
      </c>
      <c r="C139" s="71" t="s">
        <v>151</v>
      </c>
      <c r="D139" s="72">
        <v>1</v>
      </c>
      <c r="E139" s="46">
        <v>0</v>
      </c>
      <c r="F139" s="73">
        <f t="shared" si="5"/>
        <v>0</v>
      </c>
    </row>
    <row r="140" spans="1:6" ht="22.5">
      <c r="A140" s="69" t="s">
        <v>8</v>
      </c>
      <c r="B140" s="87" t="s">
        <v>353</v>
      </c>
      <c r="C140" s="71" t="s">
        <v>151</v>
      </c>
      <c r="D140" s="72">
        <v>1</v>
      </c>
      <c r="E140" s="46">
        <v>0</v>
      </c>
      <c r="F140" s="73">
        <f t="shared" si="5"/>
        <v>0</v>
      </c>
    </row>
    <row r="141" spans="1:6" ht="22.5">
      <c r="A141" s="69" t="s">
        <v>9</v>
      </c>
      <c r="B141" s="70" t="s">
        <v>203</v>
      </c>
      <c r="C141" s="71"/>
      <c r="D141" s="72"/>
      <c r="E141" s="73"/>
      <c r="F141" s="73" t="str">
        <f t="shared" si="5"/>
        <v/>
      </c>
    </row>
    <row r="142" spans="1:6">
      <c r="A142" s="69"/>
      <c r="B142" s="70" t="s">
        <v>204</v>
      </c>
      <c r="C142" s="71" t="s">
        <v>6</v>
      </c>
      <c r="D142" s="72">
        <v>20</v>
      </c>
      <c r="E142" s="46">
        <v>0</v>
      </c>
      <c r="F142" s="73">
        <f t="shared" si="5"/>
        <v>0</v>
      </c>
    </row>
    <row r="143" spans="1:6">
      <c r="A143" s="69"/>
      <c r="B143" s="70" t="s">
        <v>205</v>
      </c>
      <c r="C143" s="71" t="s">
        <v>6</v>
      </c>
      <c r="D143" s="72">
        <v>17</v>
      </c>
      <c r="E143" s="46">
        <v>0</v>
      </c>
      <c r="F143" s="73">
        <f t="shared" si="5"/>
        <v>0</v>
      </c>
    </row>
    <row r="144" spans="1:6" ht="33.75">
      <c r="A144" s="69" t="s">
        <v>12</v>
      </c>
      <c r="B144" s="70" t="s">
        <v>206</v>
      </c>
      <c r="C144" s="71" t="s">
        <v>151</v>
      </c>
      <c r="D144" s="72">
        <v>1</v>
      </c>
      <c r="E144" s="46">
        <v>0</v>
      </c>
      <c r="F144" s="73">
        <f t="shared" si="5"/>
        <v>0</v>
      </c>
    </row>
    <row r="145" spans="1:6" ht="22.5">
      <c r="A145" s="69" t="s">
        <v>149</v>
      </c>
      <c r="B145" s="70" t="s">
        <v>416</v>
      </c>
      <c r="C145" s="71" t="s">
        <v>151</v>
      </c>
      <c r="D145" s="72">
        <v>6</v>
      </c>
      <c r="E145" s="46">
        <v>0</v>
      </c>
      <c r="F145" s="73">
        <f t="shared" si="5"/>
        <v>0</v>
      </c>
    </row>
    <row r="146" spans="1:6">
      <c r="A146" s="69" t="s">
        <v>13</v>
      </c>
      <c r="B146" s="70" t="s">
        <v>188</v>
      </c>
      <c r="C146" s="71" t="s">
        <v>72</v>
      </c>
      <c r="D146" s="72">
        <v>350</v>
      </c>
      <c r="E146" s="46">
        <v>0</v>
      </c>
      <c r="F146" s="73">
        <f t="shared" si="5"/>
        <v>0</v>
      </c>
    </row>
    <row r="147" spans="1:6">
      <c r="A147" s="69"/>
      <c r="B147" s="86" t="s">
        <v>85</v>
      </c>
      <c r="C147" s="71"/>
      <c r="D147" s="72"/>
      <c r="E147" s="73"/>
      <c r="F147" s="73" t="str">
        <f t="shared" si="5"/>
        <v/>
      </c>
    </row>
    <row r="148" spans="1:6">
      <c r="A148" s="69"/>
      <c r="B148" s="70" t="s">
        <v>207</v>
      </c>
      <c r="C148" s="71"/>
      <c r="D148" s="72"/>
      <c r="E148" s="73"/>
      <c r="F148" s="73" t="str">
        <f t="shared" si="5"/>
        <v/>
      </c>
    </row>
    <row r="149" spans="1:6" ht="22.5">
      <c r="A149" s="69" t="s">
        <v>187</v>
      </c>
      <c r="B149" s="70" t="s">
        <v>208</v>
      </c>
      <c r="C149" s="71" t="s">
        <v>60</v>
      </c>
      <c r="D149" s="72">
        <v>40</v>
      </c>
      <c r="E149" s="46">
        <v>0</v>
      </c>
      <c r="F149" s="73">
        <f t="shared" si="5"/>
        <v>0</v>
      </c>
    </row>
    <row r="150" spans="1:6" ht="22.5">
      <c r="A150" s="69" t="s">
        <v>189</v>
      </c>
      <c r="B150" s="70" t="s">
        <v>209</v>
      </c>
      <c r="C150" s="71" t="s">
        <v>60</v>
      </c>
      <c r="D150" s="72">
        <v>51</v>
      </c>
      <c r="E150" s="46">
        <v>0</v>
      </c>
      <c r="F150" s="73">
        <f t="shared" si="5"/>
        <v>0</v>
      </c>
    </row>
    <row r="151" spans="1:6" ht="33.75">
      <c r="A151" s="69" t="s">
        <v>190</v>
      </c>
      <c r="B151" s="70" t="s">
        <v>210</v>
      </c>
      <c r="C151" s="71"/>
      <c r="D151" s="72"/>
      <c r="E151" s="73"/>
      <c r="F151" s="73" t="str">
        <f t="shared" si="5"/>
        <v/>
      </c>
    </row>
    <row r="152" spans="1:6">
      <c r="A152" s="69"/>
      <c r="B152" s="70" t="s">
        <v>211</v>
      </c>
      <c r="C152" s="71" t="s">
        <v>6</v>
      </c>
      <c r="D152" s="72">
        <v>31</v>
      </c>
      <c r="E152" s="46">
        <v>0</v>
      </c>
      <c r="F152" s="73">
        <f t="shared" si="5"/>
        <v>0</v>
      </c>
    </row>
    <row r="153" spans="1:6" ht="67.5">
      <c r="A153" s="69" t="s">
        <v>212</v>
      </c>
      <c r="B153" s="70" t="s">
        <v>213</v>
      </c>
      <c r="C153" s="71" t="s">
        <v>151</v>
      </c>
      <c r="D153" s="72">
        <v>2</v>
      </c>
      <c r="E153" s="46">
        <v>0</v>
      </c>
      <c r="F153" s="73">
        <f t="shared" si="5"/>
        <v>0</v>
      </c>
    </row>
    <row r="154" spans="1:6" ht="67.5">
      <c r="A154" s="69" t="s">
        <v>215</v>
      </c>
      <c r="B154" s="70" t="s">
        <v>354</v>
      </c>
      <c r="C154" s="71"/>
      <c r="D154" s="72"/>
      <c r="E154" s="73"/>
      <c r="F154" s="73" t="str">
        <f t="shared" si="5"/>
        <v/>
      </c>
    </row>
    <row r="155" spans="1:6">
      <c r="A155" s="69"/>
      <c r="B155" s="70" t="s">
        <v>214</v>
      </c>
      <c r="C155" s="71" t="s">
        <v>151</v>
      </c>
      <c r="D155" s="72">
        <v>1</v>
      </c>
      <c r="E155" s="46">
        <v>0</v>
      </c>
      <c r="F155" s="73">
        <f t="shared" si="5"/>
        <v>0</v>
      </c>
    </row>
    <row r="156" spans="1:6" ht="90">
      <c r="A156" s="69" t="s">
        <v>216</v>
      </c>
      <c r="B156" s="70" t="s">
        <v>217</v>
      </c>
      <c r="C156" s="71"/>
      <c r="D156" s="75"/>
      <c r="E156" s="76"/>
      <c r="F156" s="73" t="str">
        <f t="shared" si="5"/>
        <v/>
      </c>
    </row>
    <row r="157" spans="1:6">
      <c r="A157" s="69"/>
      <c r="B157" s="70" t="s">
        <v>218</v>
      </c>
      <c r="C157" s="71" t="s">
        <v>151</v>
      </c>
      <c r="D157" s="72">
        <v>1</v>
      </c>
      <c r="E157" s="46">
        <v>0</v>
      </c>
      <c r="F157" s="73">
        <f t="shared" si="5"/>
        <v>0</v>
      </c>
    </row>
    <row r="158" spans="1:6" ht="45">
      <c r="A158" s="69" t="s">
        <v>219</v>
      </c>
      <c r="B158" s="70" t="s">
        <v>220</v>
      </c>
      <c r="C158" s="71"/>
      <c r="D158" s="75"/>
      <c r="E158" s="76"/>
      <c r="F158" s="73" t="str">
        <f t="shared" si="5"/>
        <v/>
      </c>
    </row>
    <row r="159" spans="1:6">
      <c r="A159" s="69"/>
      <c r="B159" s="70" t="s">
        <v>221</v>
      </c>
      <c r="C159" s="71"/>
      <c r="D159" s="75"/>
      <c r="E159" s="76"/>
      <c r="F159" s="73" t="str">
        <f t="shared" si="5"/>
        <v/>
      </c>
    </row>
    <row r="160" spans="1:6">
      <c r="A160" s="69"/>
      <c r="B160" s="70" t="s">
        <v>222</v>
      </c>
      <c r="C160" s="71" t="s">
        <v>151</v>
      </c>
      <c r="D160" s="72">
        <v>1</v>
      </c>
      <c r="E160" s="46">
        <v>0</v>
      </c>
      <c r="F160" s="73">
        <f t="shared" si="5"/>
        <v>0</v>
      </c>
    </row>
    <row r="161" spans="1:6">
      <c r="A161" s="77" t="s">
        <v>84</v>
      </c>
      <c r="B161" s="78" t="s">
        <v>355</v>
      </c>
      <c r="C161" s="79"/>
      <c r="D161" s="80"/>
      <c r="E161" s="81"/>
      <c r="F161" s="81">
        <f>SUM(F162:F171)</f>
        <v>0</v>
      </c>
    </row>
    <row r="162" spans="1:6" ht="45">
      <c r="A162" s="88" t="s">
        <v>4</v>
      </c>
      <c r="B162" s="84" t="s">
        <v>356</v>
      </c>
      <c r="C162" s="71" t="s">
        <v>6</v>
      </c>
      <c r="D162" s="72">
        <v>10</v>
      </c>
      <c r="E162" s="46">
        <v>0</v>
      </c>
      <c r="F162" s="73">
        <f t="shared" ref="F162:F171" si="6">IF(ISNUMBER(D162),ROUND(D162*E162,2),"")</f>
        <v>0</v>
      </c>
    </row>
    <row r="163" spans="1:6" ht="33.75">
      <c r="A163" s="83" t="s">
        <v>5</v>
      </c>
      <c r="B163" s="84" t="s">
        <v>418</v>
      </c>
      <c r="C163" s="71" t="s">
        <v>6</v>
      </c>
      <c r="D163" s="72">
        <v>16</v>
      </c>
      <c r="E163" s="46">
        <v>0</v>
      </c>
      <c r="F163" s="73">
        <f t="shared" si="6"/>
        <v>0</v>
      </c>
    </row>
    <row r="164" spans="1:6" ht="56.25">
      <c r="A164" s="83" t="s">
        <v>7</v>
      </c>
      <c r="B164" s="84" t="s">
        <v>417</v>
      </c>
      <c r="C164" s="71" t="s">
        <v>6</v>
      </c>
      <c r="D164" s="72">
        <v>16</v>
      </c>
      <c r="E164" s="46">
        <v>0</v>
      </c>
      <c r="F164" s="73">
        <f t="shared" si="6"/>
        <v>0</v>
      </c>
    </row>
    <row r="165" spans="1:6" ht="33.75">
      <c r="A165" s="83" t="s">
        <v>8</v>
      </c>
      <c r="B165" s="84" t="s">
        <v>357</v>
      </c>
      <c r="C165" s="71" t="s">
        <v>60</v>
      </c>
      <c r="D165" s="72">
        <v>13</v>
      </c>
      <c r="E165" s="46">
        <v>0</v>
      </c>
      <c r="F165" s="73">
        <f t="shared" si="6"/>
        <v>0</v>
      </c>
    </row>
    <row r="166" spans="1:6">
      <c r="A166" s="83" t="s">
        <v>9</v>
      </c>
      <c r="B166" s="84" t="s">
        <v>358</v>
      </c>
      <c r="C166" s="71" t="s">
        <v>72</v>
      </c>
      <c r="D166" s="72">
        <v>24</v>
      </c>
      <c r="E166" s="46">
        <v>0</v>
      </c>
      <c r="F166" s="73">
        <f t="shared" si="6"/>
        <v>0</v>
      </c>
    </row>
    <row r="167" spans="1:6" ht="45">
      <c r="A167" s="83" t="s">
        <v>12</v>
      </c>
      <c r="B167" s="84" t="s">
        <v>359</v>
      </c>
      <c r="C167" s="71" t="s">
        <v>6</v>
      </c>
      <c r="D167" s="72">
        <v>12</v>
      </c>
      <c r="E167" s="46">
        <v>0</v>
      </c>
      <c r="F167" s="73">
        <f t="shared" si="6"/>
        <v>0</v>
      </c>
    </row>
    <row r="168" spans="1:6" ht="22.5">
      <c r="A168" s="83" t="s">
        <v>149</v>
      </c>
      <c r="B168" s="84" t="s">
        <v>360</v>
      </c>
      <c r="C168" s="71" t="s">
        <v>72</v>
      </c>
      <c r="D168" s="72">
        <v>20</v>
      </c>
      <c r="E168" s="46">
        <v>0</v>
      </c>
      <c r="F168" s="73">
        <f t="shared" si="6"/>
        <v>0</v>
      </c>
    </row>
    <row r="169" spans="1:6" ht="33.75">
      <c r="A169" s="83" t="s">
        <v>13</v>
      </c>
      <c r="B169" s="84" t="s">
        <v>361</v>
      </c>
      <c r="C169" s="71" t="s">
        <v>60</v>
      </c>
      <c r="D169" s="72">
        <v>6</v>
      </c>
      <c r="E169" s="46">
        <v>0</v>
      </c>
      <c r="F169" s="73">
        <f t="shared" si="6"/>
        <v>0</v>
      </c>
    </row>
    <row r="170" spans="1:6" ht="56.25">
      <c r="A170" s="83" t="s">
        <v>14</v>
      </c>
      <c r="B170" s="84" t="s">
        <v>414</v>
      </c>
      <c r="C170" s="71" t="s">
        <v>147</v>
      </c>
      <c r="D170" s="72">
        <v>6</v>
      </c>
      <c r="E170" s="46">
        <v>0</v>
      </c>
      <c r="F170" s="73">
        <f t="shared" si="6"/>
        <v>0</v>
      </c>
    </row>
    <row r="171" spans="1:6">
      <c r="A171" s="83" t="s">
        <v>15</v>
      </c>
      <c r="B171" s="70" t="s">
        <v>362</v>
      </c>
      <c r="C171" s="71" t="s">
        <v>6</v>
      </c>
      <c r="D171" s="72">
        <v>12</v>
      </c>
      <c r="E171" s="46">
        <v>0</v>
      </c>
      <c r="F171" s="73">
        <f t="shared" si="6"/>
        <v>0</v>
      </c>
    </row>
    <row r="172" spans="1:6">
      <c r="A172" s="77" t="s">
        <v>367</v>
      </c>
      <c r="B172" s="78" t="s">
        <v>368</v>
      </c>
      <c r="C172" s="79"/>
      <c r="D172" s="80"/>
      <c r="E172" s="81"/>
      <c r="F172" s="81">
        <f>F173</f>
        <v>0</v>
      </c>
    </row>
    <row r="173" spans="1:6" ht="22.5">
      <c r="A173" s="83" t="s">
        <v>4</v>
      </c>
      <c r="B173" s="89" t="s">
        <v>415</v>
      </c>
      <c r="C173" s="72" t="s">
        <v>6</v>
      </c>
      <c r="D173" s="72">
        <v>343</v>
      </c>
      <c r="E173" s="46">
        <v>0</v>
      </c>
      <c r="F173" s="73">
        <f t="shared" ref="F173" si="7">IF(ISNUMBER(D173),ROUND(D173*E173,2),"")</f>
        <v>0</v>
      </c>
    </row>
    <row r="174" spans="1:6" ht="15" customHeight="1">
      <c r="A174" s="153" t="s">
        <v>547</v>
      </c>
      <c r="B174" s="154"/>
      <c r="C174" s="154"/>
      <c r="D174" s="154"/>
      <c r="E174" s="154"/>
      <c r="F174" s="61">
        <f>F175+F179+F186</f>
        <v>0</v>
      </c>
    </row>
    <row r="175" spans="1:6">
      <c r="A175" s="62" t="s">
        <v>3</v>
      </c>
      <c r="B175" s="63" t="s">
        <v>59</v>
      </c>
      <c r="C175" s="64"/>
      <c r="D175" s="67"/>
      <c r="E175" s="68"/>
      <c r="F175" s="68">
        <f>SUM(F176:F178)</f>
        <v>0</v>
      </c>
    </row>
    <row r="176" spans="1:6" ht="33.75">
      <c r="A176" s="82" t="s">
        <v>4</v>
      </c>
      <c r="B176" s="84" t="s">
        <v>276</v>
      </c>
      <c r="C176" s="85" t="s">
        <v>72</v>
      </c>
      <c r="D176" s="72">
        <f>47*2+23*2</f>
        <v>140</v>
      </c>
      <c r="E176" s="46">
        <v>0</v>
      </c>
      <c r="F176" s="73">
        <f t="shared" ref="F176:F178" si="8">IF(ISNUMBER(D176),ROUND(D176*E176,2),"")</f>
        <v>0</v>
      </c>
    </row>
    <row r="177" spans="1:6" ht="33.75">
      <c r="A177" s="82" t="s">
        <v>5</v>
      </c>
      <c r="B177" s="84" t="s">
        <v>301</v>
      </c>
      <c r="C177" s="85" t="s">
        <v>60</v>
      </c>
      <c r="D177" s="72">
        <f>1.5*47*0.3+22.65*2*0.3</f>
        <v>34.739999999999995</v>
      </c>
      <c r="E177" s="46">
        <v>0</v>
      </c>
      <c r="F177" s="73">
        <f t="shared" si="8"/>
        <v>0</v>
      </c>
    </row>
    <row r="178" spans="1:6" ht="22.5">
      <c r="A178" s="82" t="s">
        <v>7</v>
      </c>
      <c r="B178" s="84" t="s">
        <v>284</v>
      </c>
      <c r="C178" s="90" t="s">
        <v>72</v>
      </c>
      <c r="D178" s="72">
        <f>1.5*47+22.65*2</f>
        <v>115.8</v>
      </c>
      <c r="E178" s="46">
        <v>0</v>
      </c>
      <c r="F178" s="73">
        <f t="shared" si="8"/>
        <v>0</v>
      </c>
    </row>
    <row r="179" spans="1:6">
      <c r="A179" s="62" t="s">
        <v>10</v>
      </c>
      <c r="B179" s="63" t="s">
        <v>65</v>
      </c>
      <c r="C179" s="64"/>
      <c r="D179" s="67"/>
      <c r="E179" s="68"/>
      <c r="F179" s="68">
        <f>SUM(F180:F185)</f>
        <v>0</v>
      </c>
    </row>
    <row r="180" spans="1:6" ht="22.5">
      <c r="A180" s="69" t="s">
        <v>4</v>
      </c>
      <c r="B180" s="70" t="s">
        <v>66</v>
      </c>
      <c r="C180" s="71" t="s">
        <v>60</v>
      </c>
      <c r="D180" s="72">
        <f>+D178*0.1</f>
        <v>11.58</v>
      </c>
      <c r="E180" s="46">
        <v>0</v>
      </c>
      <c r="F180" s="73">
        <f t="shared" ref="F180:F185" si="9">IF(ISNUMBER(D180),ROUND(D180*E180,2),"")</f>
        <v>0</v>
      </c>
    </row>
    <row r="181" spans="1:6" ht="22.5">
      <c r="A181" s="69" t="s">
        <v>5</v>
      </c>
      <c r="B181" s="70" t="s">
        <v>285</v>
      </c>
      <c r="C181" s="71" t="s">
        <v>60</v>
      </c>
      <c r="D181" s="72">
        <f>47*0.25</f>
        <v>11.75</v>
      </c>
      <c r="E181" s="46">
        <v>0</v>
      </c>
      <c r="F181" s="73">
        <f t="shared" si="9"/>
        <v>0</v>
      </c>
    </row>
    <row r="182" spans="1:6" ht="45">
      <c r="A182" s="69" t="s">
        <v>7</v>
      </c>
      <c r="B182" s="70" t="s">
        <v>287</v>
      </c>
      <c r="C182" s="71" t="s">
        <v>60</v>
      </c>
      <c r="D182" s="72">
        <f>47*1.65*0.2+22.65*1.85*0.2+0.7*1.8</f>
        <v>25.150500000000001</v>
      </c>
      <c r="E182" s="46">
        <v>0</v>
      </c>
      <c r="F182" s="73">
        <f t="shared" si="9"/>
        <v>0</v>
      </c>
    </row>
    <row r="183" spans="1:6" ht="22.5">
      <c r="A183" s="69" t="s">
        <v>8</v>
      </c>
      <c r="B183" s="70" t="s">
        <v>69</v>
      </c>
      <c r="C183" s="71" t="s">
        <v>70</v>
      </c>
      <c r="D183" s="72">
        <v>4305</v>
      </c>
      <c r="E183" s="46">
        <v>0</v>
      </c>
      <c r="F183" s="73">
        <f t="shared" si="9"/>
        <v>0</v>
      </c>
    </row>
    <row r="184" spans="1:6" ht="22.5">
      <c r="A184" s="69" t="s">
        <v>9</v>
      </c>
      <c r="B184" s="70" t="s">
        <v>286</v>
      </c>
      <c r="C184" s="71" t="s">
        <v>6</v>
      </c>
      <c r="D184" s="72">
        <f>6*1.6+2*1.8</f>
        <v>13.200000000000001</v>
      </c>
      <c r="E184" s="46">
        <v>0</v>
      </c>
      <c r="F184" s="73">
        <f t="shared" si="9"/>
        <v>0</v>
      </c>
    </row>
    <row r="185" spans="1:6">
      <c r="A185" s="69" t="s">
        <v>12</v>
      </c>
      <c r="B185" s="70" t="s">
        <v>289</v>
      </c>
      <c r="C185" s="71" t="s">
        <v>76</v>
      </c>
      <c r="D185" s="72">
        <v>44</v>
      </c>
      <c r="E185" s="46">
        <v>0</v>
      </c>
      <c r="F185" s="73">
        <f t="shared" si="9"/>
        <v>0</v>
      </c>
    </row>
    <row r="186" spans="1:6">
      <c r="A186" s="62" t="s">
        <v>77</v>
      </c>
      <c r="B186" s="63" t="s">
        <v>78</v>
      </c>
      <c r="C186" s="64"/>
      <c r="D186" s="67"/>
      <c r="E186" s="68"/>
      <c r="F186" s="68">
        <f>SUM(F187:F190)</f>
        <v>0</v>
      </c>
    </row>
    <row r="187" spans="1:6">
      <c r="A187" s="69" t="s">
        <v>4</v>
      </c>
      <c r="B187" s="70" t="s">
        <v>79</v>
      </c>
      <c r="C187" s="71" t="s">
        <v>6</v>
      </c>
      <c r="D187" s="72">
        <f>35+52+57</f>
        <v>144</v>
      </c>
      <c r="E187" s="46">
        <v>0</v>
      </c>
      <c r="F187" s="73">
        <f t="shared" ref="F187:F190" si="10">IF(ISNUMBER(D187),ROUND(D187*E187,2),"")</f>
        <v>0</v>
      </c>
    </row>
    <row r="188" spans="1:6">
      <c r="A188" s="69" t="s">
        <v>5</v>
      </c>
      <c r="B188" s="70" t="s">
        <v>80</v>
      </c>
      <c r="C188" s="71" t="s">
        <v>72</v>
      </c>
      <c r="D188" s="72">
        <f>+D187*0.3</f>
        <v>43.199999999999996</v>
      </c>
      <c r="E188" s="46">
        <v>0</v>
      </c>
      <c r="F188" s="73">
        <f t="shared" si="10"/>
        <v>0</v>
      </c>
    </row>
    <row r="189" spans="1:6" ht="22.5">
      <c r="A189" s="69" t="s">
        <v>7</v>
      </c>
      <c r="B189" s="70" t="s">
        <v>288</v>
      </c>
      <c r="C189" s="71" t="s">
        <v>72</v>
      </c>
      <c r="D189" s="72">
        <f>0.14*1.8*10</f>
        <v>2.5200000000000005</v>
      </c>
      <c r="E189" s="46">
        <v>0</v>
      </c>
      <c r="F189" s="73">
        <f t="shared" si="10"/>
        <v>0</v>
      </c>
    </row>
    <row r="190" spans="1:6" ht="33.75">
      <c r="A190" s="69" t="s">
        <v>8</v>
      </c>
      <c r="B190" s="70" t="s">
        <v>81</v>
      </c>
      <c r="C190" s="71" t="s">
        <v>72</v>
      </c>
      <c r="D190" s="72">
        <f>2*(6.1+15.4+24.3+3.8+44.7+8.2+6.2)+14*0.2*1.6</f>
        <v>221.88</v>
      </c>
      <c r="E190" s="46">
        <v>0</v>
      </c>
      <c r="F190" s="73">
        <f t="shared" si="10"/>
        <v>0</v>
      </c>
    </row>
    <row r="191" spans="1:6" ht="15" customHeight="1">
      <c r="A191" s="153" t="s">
        <v>548</v>
      </c>
      <c r="B191" s="154"/>
      <c r="C191" s="154"/>
      <c r="D191" s="154"/>
      <c r="E191" s="154"/>
      <c r="F191" s="61">
        <f>F192+F198</f>
        <v>0</v>
      </c>
    </row>
    <row r="192" spans="1:6">
      <c r="A192" s="62" t="s">
        <v>3</v>
      </c>
      <c r="B192" s="63" t="s">
        <v>224</v>
      </c>
      <c r="C192" s="64"/>
      <c r="D192" s="67"/>
      <c r="E192" s="68"/>
      <c r="F192" s="68">
        <f>SUM(F193:F197)</f>
        <v>0</v>
      </c>
    </row>
    <row r="193" spans="1:6" ht="22.5">
      <c r="A193" s="69" t="s">
        <v>4</v>
      </c>
      <c r="B193" s="70" t="s">
        <v>303</v>
      </c>
      <c r="C193" s="71" t="s">
        <v>6</v>
      </c>
      <c r="D193" s="72">
        <v>80</v>
      </c>
      <c r="E193" s="46">
        <v>0</v>
      </c>
      <c r="F193" s="73">
        <f t="shared" ref="F193:F197" si="11">IF(ISNUMBER(D193),ROUND(D193*E193,2),"")</f>
        <v>0</v>
      </c>
    </row>
    <row r="194" spans="1:6" ht="22.5">
      <c r="A194" s="69" t="s">
        <v>5</v>
      </c>
      <c r="B194" s="70" t="s">
        <v>305</v>
      </c>
      <c r="C194" s="71" t="s">
        <v>151</v>
      </c>
      <c r="D194" s="72">
        <v>2</v>
      </c>
      <c r="E194" s="46">
        <v>0</v>
      </c>
      <c r="F194" s="73">
        <f t="shared" si="11"/>
        <v>0</v>
      </c>
    </row>
    <row r="195" spans="1:6" ht="22.5">
      <c r="A195" s="69" t="s">
        <v>7</v>
      </c>
      <c r="B195" s="70" t="s">
        <v>304</v>
      </c>
      <c r="C195" s="71" t="s">
        <v>60</v>
      </c>
      <c r="D195" s="72">
        <v>78</v>
      </c>
      <c r="E195" s="46">
        <v>0</v>
      </c>
      <c r="F195" s="73">
        <f t="shared" si="11"/>
        <v>0</v>
      </c>
    </row>
    <row r="196" spans="1:6" ht="22.5">
      <c r="A196" s="69" t="s">
        <v>8</v>
      </c>
      <c r="B196" s="70" t="s">
        <v>306</v>
      </c>
      <c r="C196" s="71" t="s">
        <v>151</v>
      </c>
      <c r="D196" s="72">
        <v>4</v>
      </c>
      <c r="E196" s="46">
        <v>0</v>
      </c>
      <c r="F196" s="73">
        <f t="shared" si="11"/>
        <v>0</v>
      </c>
    </row>
    <row r="197" spans="1:6">
      <c r="A197" s="69" t="s">
        <v>9</v>
      </c>
      <c r="B197" s="70" t="s">
        <v>307</v>
      </c>
      <c r="C197" s="71" t="s">
        <v>151</v>
      </c>
      <c r="D197" s="72">
        <v>1</v>
      </c>
      <c r="E197" s="46">
        <v>0</v>
      </c>
      <c r="F197" s="73">
        <f t="shared" si="11"/>
        <v>0</v>
      </c>
    </row>
    <row r="198" spans="1:6">
      <c r="A198" s="62" t="s">
        <v>10</v>
      </c>
      <c r="B198" s="63" t="s">
        <v>225</v>
      </c>
      <c r="C198" s="64"/>
      <c r="D198" s="67"/>
      <c r="E198" s="68"/>
      <c r="F198" s="68">
        <f>SUM(F199:F202)</f>
        <v>0</v>
      </c>
    </row>
    <row r="199" spans="1:6" ht="22.5">
      <c r="A199" s="69" t="s">
        <v>4</v>
      </c>
      <c r="B199" s="70" t="s">
        <v>226</v>
      </c>
      <c r="C199" s="71" t="s">
        <v>72</v>
      </c>
      <c r="D199" s="72">
        <v>20</v>
      </c>
      <c r="E199" s="46">
        <v>0</v>
      </c>
      <c r="F199" s="73">
        <f t="shared" ref="F199:F202" si="12">IF(ISNUMBER(D199),ROUND(D199*E199,2),"")</f>
        <v>0</v>
      </c>
    </row>
    <row r="200" spans="1:6" ht="22.5">
      <c r="A200" s="69" t="s">
        <v>5</v>
      </c>
      <c r="B200" s="70" t="s">
        <v>308</v>
      </c>
      <c r="C200" s="71" t="s">
        <v>72</v>
      </c>
      <c r="D200" s="72">
        <v>180</v>
      </c>
      <c r="E200" s="46">
        <v>0</v>
      </c>
      <c r="F200" s="73">
        <f t="shared" si="12"/>
        <v>0</v>
      </c>
    </row>
    <row r="201" spans="1:6">
      <c r="A201" s="69" t="s">
        <v>7</v>
      </c>
      <c r="B201" s="70" t="s">
        <v>309</v>
      </c>
      <c r="C201" s="71" t="s">
        <v>72</v>
      </c>
      <c r="D201" s="72">
        <v>120</v>
      </c>
      <c r="E201" s="46">
        <v>0</v>
      </c>
      <c r="F201" s="73">
        <f t="shared" si="12"/>
        <v>0</v>
      </c>
    </row>
    <row r="202" spans="1:6" ht="56.25">
      <c r="A202" s="69" t="s">
        <v>8</v>
      </c>
      <c r="B202" s="70" t="s">
        <v>369</v>
      </c>
      <c r="C202" s="71" t="s">
        <v>223</v>
      </c>
      <c r="D202" s="72">
        <v>1</v>
      </c>
      <c r="E202" s="46">
        <v>0</v>
      </c>
      <c r="F202" s="73">
        <f t="shared" si="12"/>
        <v>0</v>
      </c>
    </row>
    <row r="203" spans="1:6" ht="15" customHeight="1">
      <c r="A203" s="153" t="s">
        <v>549</v>
      </c>
      <c r="B203" s="154"/>
      <c r="C203" s="154"/>
      <c r="D203" s="154"/>
      <c r="E203" s="154"/>
      <c r="F203" s="61">
        <f>F204+F223</f>
        <v>0</v>
      </c>
    </row>
    <row r="204" spans="1:6">
      <c r="A204" s="62" t="s">
        <v>56</v>
      </c>
      <c r="B204" s="63" t="s">
        <v>58</v>
      </c>
      <c r="C204" s="64"/>
      <c r="D204" s="65"/>
      <c r="E204" s="66"/>
      <c r="F204" s="66">
        <f>SUM(F205:F222)</f>
        <v>0</v>
      </c>
    </row>
    <row r="205" spans="1:6">
      <c r="A205" s="69" t="s">
        <v>4</v>
      </c>
      <c r="B205" s="70" t="s">
        <v>146</v>
      </c>
      <c r="C205" s="71" t="s">
        <v>147</v>
      </c>
      <c r="D205" s="72">
        <v>200</v>
      </c>
      <c r="E205" s="46">
        <v>0</v>
      </c>
      <c r="F205" s="73">
        <f t="shared" ref="F205:F222" si="13">IF(ISNUMBER(D205),ROUND(D205*E205,2),"")</f>
        <v>0</v>
      </c>
    </row>
    <row r="206" spans="1:6" ht="22.5">
      <c r="A206" s="69" t="s">
        <v>5</v>
      </c>
      <c r="B206" s="70" t="s">
        <v>372</v>
      </c>
      <c r="C206" s="71" t="s">
        <v>60</v>
      </c>
      <c r="D206" s="72">
        <v>140</v>
      </c>
      <c r="E206" s="46">
        <v>0</v>
      </c>
      <c r="F206" s="73">
        <f t="shared" si="13"/>
        <v>0</v>
      </c>
    </row>
    <row r="207" spans="1:6">
      <c r="A207" s="69" t="s">
        <v>7</v>
      </c>
      <c r="B207" s="70" t="s">
        <v>148</v>
      </c>
      <c r="C207" s="71" t="s">
        <v>72</v>
      </c>
      <c r="D207" s="72">
        <v>200</v>
      </c>
      <c r="E207" s="46">
        <v>0</v>
      </c>
      <c r="F207" s="73">
        <f t="shared" si="13"/>
        <v>0</v>
      </c>
    </row>
    <row r="208" spans="1:6" ht="22.5">
      <c r="A208" s="69" t="s">
        <v>8</v>
      </c>
      <c r="B208" s="70" t="s">
        <v>373</v>
      </c>
      <c r="C208" s="71" t="s">
        <v>60</v>
      </c>
      <c r="D208" s="72">
        <v>43</v>
      </c>
      <c r="E208" s="46">
        <v>0</v>
      </c>
      <c r="F208" s="73">
        <f t="shared" si="13"/>
        <v>0</v>
      </c>
    </row>
    <row r="209" spans="1:6" ht="45">
      <c r="A209" s="69" t="s">
        <v>9</v>
      </c>
      <c r="B209" s="91" t="s">
        <v>374</v>
      </c>
      <c r="C209" s="92" t="s">
        <v>147</v>
      </c>
      <c r="D209" s="93">
        <v>120</v>
      </c>
      <c r="E209" s="2">
        <v>0</v>
      </c>
      <c r="F209" s="73">
        <f t="shared" si="13"/>
        <v>0</v>
      </c>
    </row>
    <row r="210" spans="1:6">
      <c r="A210" s="69"/>
      <c r="B210" s="70" t="s">
        <v>553</v>
      </c>
      <c r="C210" s="71" t="s">
        <v>147</v>
      </c>
      <c r="D210" s="72">
        <v>20</v>
      </c>
      <c r="E210" s="46">
        <v>0</v>
      </c>
      <c r="F210" s="73">
        <f t="shared" si="13"/>
        <v>0</v>
      </c>
    </row>
    <row r="211" spans="1:6" ht="45">
      <c r="A211" s="69" t="s">
        <v>12</v>
      </c>
      <c r="B211" s="91" t="s">
        <v>376</v>
      </c>
      <c r="C211" s="92" t="s">
        <v>60</v>
      </c>
      <c r="D211" s="93">
        <v>60</v>
      </c>
      <c r="E211" s="2">
        <v>0</v>
      </c>
      <c r="F211" s="73">
        <f t="shared" si="13"/>
        <v>0</v>
      </c>
    </row>
    <row r="212" spans="1:6">
      <c r="A212" s="69" t="s">
        <v>149</v>
      </c>
      <c r="B212" s="91" t="s">
        <v>375</v>
      </c>
      <c r="C212" s="71" t="s">
        <v>72</v>
      </c>
      <c r="D212" s="72">
        <v>20</v>
      </c>
      <c r="E212" s="46">
        <v>0</v>
      </c>
      <c r="F212" s="73">
        <f t="shared" si="13"/>
        <v>0</v>
      </c>
    </row>
    <row r="213" spans="1:6" ht="22.5">
      <c r="A213" s="69" t="s">
        <v>13</v>
      </c>
      <c r="B213" s="91" t="s">
        <v>377</v>
      </c>
      <c r="C213" s="71" t="s">
        <v>60</v>
      </c>
      <c r="D213" s="72">
        <v>24</v>
      </c>
      <c r="E213" s="46">
        <v>0</v>
      </c>
      <c r="F213" s="73">
        <f t="shared" si="13"/>
        <v>0</v>
      </c>
    </row>
    <row r="214" spans="1:6" ht="56.25">
      <c r="A214" s="69" t="s">
        <v>14</v>
      </c>
      <c r="B214" s="70" t="s">
        <v>378</v>
      </c>
      <c r="C214" s="71" t="s">
        <v>76</v>
      </c>
      <c r="D214" s="72">
        <v>3</v>
      </c>
      <c r="E214" s="46">
        <v>0</v>
      </c>
      <c r="F214" s="73">
        <f t="shared" si="13"/>
        <v>0</v>
      </c>
    </row>
    <row r="215" spans="1:6">
      <c r="A215" s="69"/>
      <c r="B215" s="70" t="s">
        <v>381</v>
      </c>
      <c r="C215" s="71" t="s">
        <v>76</v>
      </c>
      <c r="D215" s="72">
        <v>19</v>
      </c>
      <c r="E215" s="46">
        <v>0</v>
      </c>
      <c r="F215" s="73">
        <f t="shared" si="13"/>
        <v>0</v>
      </c>
    </row>
    <row r="216" spans="1:6" ht="22.5">
      <c r="A216" s="69"/>
      <c r="B216" s="70" t="s">
        <v>380</v>
      </c>
      <c r="C216" s="71" t="s">
        <v>76</v>
      </c>
      <c r="D216" s="72">
        <v>1</v>
      </c>
      <c r="E216" s="46">
        <v>0</v>
      </c>
      <c r="F216" s="73">
        <f t="shared" si="13"/>
        <v>0</v>
      </c>
    </row>
    <row r="217" spans="1:6" ht="22.5">
      <c r="A217" s="69"/>
      <c r="B217" s="70" t="s">
        <v>379</v>
      </c>
      <c r="C217" s="71" t="s">
        <v>76</v>
      </c>
      <c r="D217" s="72">
        <v>4</v>
      </c>
      <c r="E217" s="46">
        <v>0</v>
      </c>
      <c r="F217" s="73">
        <f t="shared" si="13"/>
        <v>0</v>
      </c>
    </row>
    <row r="218" spans="1:6" ht="45">
      <c r="A218" s="69" t="s">
        <v>15</v>
      </c>
      <c r="B218" s="70" t="s">
        <v>382</v>
      </c>
      <c r="C218" s="71" t="s">
        <v>76</v>
      </c>
      <c r="D218" s="72">
        <v>8</v>
      </c>
      <c r="E218" s="46">
        <v>0</v>
      </c>
      <c r="F218" s="73">
        <f t="shared" si="13"/>
        <v>0</v>
      </c>
    </row>
    <row r="219" spans="1:6" ht="33.75">
      <c r="A219" s="69" t="s">
        <v>113</v>
      </c>
      <c r="B219" s="70" t="s">
        <v>384</v>
      </c>
      <c r="C219" s="71"/>
      <c r="D219" s="72"/>
      <c r="E219" s="73"/>
      <c r="F219" s="73" t="str">
        <f t="shared" si="13"/>
        <v/>
      </c>
    </row>
    <row r="220" spans="1:6">
      <c r="A220" s="69"/>
      <c r="B220" s="70" t="s">
        <v>229</v>
      </c>
      <c r="C220" s="71"/>
      <c r="D220" s="72"/>
      <c r="E220" s="73"/>
      <c r="F220" s="73" t="str">
        <f t="shared" si="13"/>
        <v/>
      </c>
    </row>
    <row r="221" spans="1:6">
      <c r="A221" s="69"/>
      <c r="B221" s="91" t="s">
        <v>230</v>
      </c>
      <c r="C221" s="71"/>
      <c r="D221" s="93"/>
      <c r="E221" s="94"/>
      <c r="F221" s="95" t="str">
        <f t="shared" si="13"/>
        <v/>
      </c>
    </row>
    <row r="222" spans="1:6" ht="67.5">
      <c r="A222" s="69"/>
      <c r="B222" s="70" t="s">
        <v>383</v>
      </c>
      <c r="C222" s="71" t="s">
        <v>76</v>
      </c>
      <c r="D222" s="72">
        <v>8</v>
      </c>
      <c r="E222" s="46">
        <v>0</v>
      </c>
      <c r="F222" s="73">
        <f t="shared" si="13"/>
        <v>0</v>
      </c>
    </row>
    <row r="223" spans="1:6">
      <c r="A223" s="62" t="s">
        <v>57</v>
      </c>
      <c r="B223" s="63" t="s">
        <v>150</v>
      </c>
      <c r="C223" s="64"/>
      <c r="D223" s="65"/>
      <c r="E223" s="66"/>
      <c r="F223" s="66">
        <f>SUM(F224:F314)</f>
        <v>0</v>
      </c>
    </row>
    <row r="224" spans="1:6" ht="315">
      <c r="A224" s="69" t="s">
        <v>4</v>
      </c>
      <c r="B224" s="70" t="s">
        <v>370</v>
      </c>
      <c r="C224" s="71" t="s">
        <v>151</v>
      </c>
      <c r="D224" s="72">
        <v>2</v>
      </c>
      <c r="E224" s="46">
        <v>0</v>
      </c>
      <c r="F224" s="73">
        <f t="shared" ref="F224:F281" si="14">IF(ISNUMBER(D224),ROUND(D224*E224,2),"")</f>
        <v>0</v>
      </c>
    </row>
    <row r="225" spans="1:6" ht="326.25">
      <c r="A225" s="69"/>
      <c r="B225" s="70" t="s">
        <v>371</v>
      </c>
      <c r="C225" s="71" t="s">
        <v>151</v>
      </c>
      <c r="D225" s="72">
        <v>8</v>
      </c>
      <c r="E225" s="46">
        <v>0</v>
      </c>
      <c r="F225" s="73">
        <f t="shared" si="14"/>
        <v>0</v>
      </c>
    </row>
    <row r="226" spans="1:6" ht="22.5">
      <c r="A226" s="69"/>
      <c r="B226" s="70" t="s">
        <v>410</v>
      </c>
      <c r="C226" s="71" t="s">
        <v>151</v>
      </c>
      <c r="D226" s="72">
        <v>8</v>
      </c>
      <c r="E226" s="46">
        <v>0</v>
      </c>
      <c r="F226" s="73">
        <f t="shared" si="14"/>
        <v>0</v>
      </c>
    </row>
    <row r="227" spans="1:6" ht="326.25">
      <c r="A227" s="69"/>
      <c r="B227" s="70" t="s">
        <v>371</v>
      </c>
      <c r="C227" s="71" t="s">
        <v>151</v>
      </c>
      <c r="D227" s="72">
        <v>8</v>
      </c>
      <c r="E227" s="46">
        <v>0</v>
      </c>
      <c r="F227" s="73">
        <f t="shared" si="14"/>
        <v>0</v>
      </c>
    </row>
    <row r="228" spans="1:6">
      <c r="A228" s="69" t="s">
        <v>5</v>
      </c>
      <c r="B228" s="70" t="s">
        <v>385</v>
      </c>
      <c r="C228" s="71"/>
      <c r="D228" s="72"/>
      <c r="E228" s="73"/>
      <c r="F228" s="73" t="str">
        <f t="shared" si="14"/>
        <v/>
      </c>
    </row>
    <row r="229" spans="1:6" ht="45">
      <c r="A229" s="69"/>
      <c r="B229" s="70" t="s">
        <v>386</v>
      </c>
      <c r="C229" s="71" t="s">
        <v>151</v>
      </c>
      <c r="D229" s="72">
        <v>1</v>
      </c>
      <c r="E229" s="46">
        <v>0</v>
      </c>
      <c r="F229" s="73">
        <f t="shared" si="14"/>
        <v>0</v>
      </c>
    </row>
    <row r="230" spans="1:6" ht="22.5">
      <c r="A230" s="69" t="s">
        <v>7</v>
      </c>
      <c r="B230" s="70" t="s">
        <v>387</v>
      </c>
      <c r="C230" s="71"/>
      <c r="D230" s="72"/>
      <c r="E230" s="73"/>
      <c r="F230" s="73" t="str">
        <f t="shared" si="14"/>
        <v/>
      </c>
    </row>
    <row r="231" spans="1:6">
      <c r="A231" s="69"/>
      <c r="B231" s="70" t="s">
        <v>554</v>
      </c>
      <c r="C231" s="71" t="s">
        <v>147</v>
      </c>
      <c r="D231" s="72">
        <v>85</v>
      </c>
      <c r="E231" s="46">
        <v>0</v>
      </c>
      <c r="F231" s="73">
        <f t="shared" si="14"/>
        <v>0</v>
      </c>
    </row>
    <row r="232" spans="1:6">
      <c r="A232" s="69" t="s">
        <v>8</v>
      </c>
      <c r="B232" s="70" t="s">
        <v>388</v>
      </c>
      <c r="C232" s="71"/>
      <c r="D232" s="72"/>
      <c r="E232" s="73"/>
      <c r="F232" s="73" t="str">
        <f t="shared" si="14"/>
        <v/>
      </c>
    </row>
    <row r="233" spans="1:6">
      <c r="A233" s="69"/>
      <c r="B233" s="70" t="s">
        <v>389</v>
      </c>
      <c r="C233" s="71"/>
      <c r="D233" s="72"/>
      <c r="E233" s="73"/>
      <c r="F233" s="73" t="str">
        <f t="shared" si="14"/>
        <v/>
      </c>
    </row>
    <row r="234" spans="1:6">
      <c r="A234" s="69"/>
      <c r="B234" s="70" t="s">
        <v>554</v>
      </c>
      <c r="C234" s="71" t="s">
        <v>147</v>
      </c>
      <c r="D234" s="72">
        <v>110</v>
      </c>
      <c r="E234" s="46">
        <v>0</v>
      </c>
      <c r="F234" s="73">
        <f t="shared" si="14"/>
        <v>0</v>
      </c>
    </row>
    <row r="235" spans="1:6">
      <c r="A235" s="69"/>
      <c r="B235" s="70" t="s">
        <v>555</v>
      </c>
      <c r="C235" s="71" t="s">
        <v>147</v>
      </c>
      <c r="D235" s="72">
        <v>315</v>
      </c>
      <c r="E235" s="46">
        <v>0</v>
      </c>
      <c r="F235" s="73">
        <f t="shared" si="14"/>
        <v>0</v>
      </c>
    </row>
    <row r="236" spans="1:6">
      <c r="A236" s="69"/>
      <c r="B236" s="70" t="s">
        <v>556</v>
      </c>
      <c r="C236" s="71" t="s">
        <v>147</v>
      </c>
      <c r="D236" s="72">
        <v>80</v>
      </c>
      <c r="E236" s="46">
        <v>0</v>
      </c>
      <c r="F236" s="73">
        <f t="shared" si="14"/>
        <v>0</v>
      </c>
    </row>
    <row r="237" spans="1:6">
      <c r="A237" s="69"/>
      <c r="B237" s="70" t="s">
        <v>557</v>
      </c>
      <c r="C237" s="71" t="s">
        <v>147</v>
      </c>
      <c r="D237" s="72">
        <v>10</v>
      </c>
      <c r="E237" s="46">
        <v>0</v>
      </c>
      <c r="F237" s="73">
        <f t="shared" si="14"/>
        <v>0</v>
      </c>
    </row>
    <row r="238" spans="1:6" ht="45">
      <c r="A238" s="69" t="s">
        <v>9</v>
      </c>
      <c r="B238" s="70" t="s">
        <v>390</v>
      </c>
      <c r="C238" s="71" t="s">
        <v>147</v>
      </c>
      <c r="D238" s="72">
        <v>320</v>
      </c>
      <c r="E238" s="46">
        <v>0</v>
      </c>
      <c r="F238" s="73">
        <f t="shared" si="14"/>
        <v>0</v>
      </c>
    </row>
    <row r="239" spans="1:6" ht="22.5">
      <c r="A239" s="69"/>
      <c r="B239" s="70" t="s">
        <v>391</v>
      </c>
      <c r="C239" s="71" t="s">
        <v>76</v>
      </c>
      <c r="D239" s="72">
        <v>55</v>
      </c>
      <c r="E239" s="46">
        <v>0</v>
      </c>
      <c r="F239" s="73">
        <f t="shared" si="14"/>
        <v>0</v>
      </c>
    </row>
    <row r="240" spans="1:6" ht="22.5">
      <c r="A240" s="69"/>
      <c r="B240" s="70" t="s">
        <v>392</v>
      </c>
      <c r="C240" s="71" t="s">
        <v>76</v>
      </c>
      <c r="D240" s="72">
        <v>6</v>
      </c>
      <c r="E240" s="46">
        <v>0</v>
      </c>
      <c r="F240" s="73">
        <f t="shared" si="14"/>
        <v>0</v>
      </c>
    </row>
    <row r="241" spans="1:6" ht="33.75">
      <c r="A241" s="69"/>
      <c r="B241" s="70" t="s">
        <v>393</v>
      </c>
      <c r="C241" s="71" t="s">
        <v>147</v>
      </c>
      <c r="D241" s="72">
        <v>25</v>
      </c>
      <c r="E241" s="46">
        <v>0</v>
      </c>
      <c r="F241" s="73">
        <f t="shared" si="14"/>
        <v>0</v>
      </c>
    </row>
    <row r="242" spans="1:6">
      <c r="A242" s="69" t="s">
        <v>12</v>
      </c>
      <c r="B242" s="70" t="s">
        <v>231</v>
      </c>
      <c r="C242" s="71"/>
      <c r="D242" s="72"/>
      <c r="E242" s="73"/>
      <c r="F242" s="73" t="str">
        <f t="shared" si="14"/>
        <v/>
      </c>
    </row>
    <row r="243" spans="1:6" ht="45">
      <c r="A243" s="69"/>
      <c r="B243" s="96" t="s">
        <v>394</v>
      </c>
      <c r="C243" s="71" t="s">
        <v>76</v>
      </c>
      <c r="D243" s="72">
        <v>1</v>
      </c>
      <c r="E243" s="73"/>
      <c r="F243" s="73"/>
    </row>
    <row r="244" spans="1:6">
      <c r="A244" s="69"/>
      <c r="B244" s="70" t="s">
        <v>232</v>
      </c>
      <c r="C244" s="71" t="s">
        <v>76</v>
      </c>
      <c r="D244" s="72">
        <v>1</v>
      </c>
      <c r="E244" s="73"/>
      <c r="F244" s="73"/>
    </row>
    <row r="245" spans="1:6">
      <c r="A245" s="69"/>
      <c r="B245" s="70" t="s">
        <v>233</v>
      </c>
      <c r="C245" s="71" t="s">
        <v>76</v>
      </c>
      <c r="D245" s="72">
        <v>1</v>
      </c>
      <c r="E245" s="73"/>
      <c r="F245" s="73"/>
    </row>
    <row r="246" spans="1:6">
      <c r="A246" s="69"/>
      <c r="B246" s="70" t="s">
        <v>234</v>
      </c>
      <c r="C246" s="71" t="s">
        <v>76</v>
      </c>
      <c r="D246" s="72">
        <v>2</v>
      </c>
      <c r="E246" s="73"/>
      <c r="F246" s="73"/>
    </row>
    <row r="247" spans="1:6">
      <c r="A247" s="69"/>
      <c r="B247" s="70" t="s">
        <v>235</v>
      </c>
      <c r="C247" s="71" t="s">
        <v>76</v>
      </c>
      <c r="D247" s="72">
        <v>1</v>
      </c>
      <c r="E247" s="73"/>
      <c r="F247" s="73"/>
    </row>
    <row r="248" spans="1:6">
      <c r="A248" s="69"/>
      <c r="B248" s="70" t="s">
        <v>236</v>
      </c>
      <c r="C248" s="71" t="s">
        <v>76</v>
      </c>
      <c r="D248" s="72">
        <v>1</v>
      </c>
      <c r="E248" s="73"/>
      <c r="F248" s="73"/>
    </row>
    <row r="249" spans="1:6">
      <c r="A249" s="69"/>
      <c r="B249" s="70" t="s">
        <v>237</v>
      </c>
      <c r="C249" s="71" t="s">
        <v>76</v>
      </c>
      <c r="D249" s="72">
        <v>9</v>
      </c>
      <c r="E249" s="73"/>
      <c r="F249" s="73"/>
    </row>
    <row r="250" spans="1:6">
      <c r="A250" s="69"/>
      <c r="B250" s="70" t="s">
        <v>238</v>
      </c>
      <c r="C250" s="71" t="s">
        <v>76</v>
      </c>
      <c r="D250" s="72">
        <v>5</v>
      </c>
      <c r="E250" s="73"/>
      <c r="F250" s="73"/>
    </row>
    <row r="251" spans="1:6" ht="22.5">
      <c r="A251" s="69"/>
      <c r="B251" s="70" t="s">
        <v>395</v>
      </c>
      <c r="C251" s="71" t="s">
        <v>76</v>
      </c>
      <c r="D251" s="72">
        <v>4</v>
      </c>
      <c r="E251" s="73"/>
      <c r="F251" s="73"/>
    </row>
    <row r="252" spans="1:6">
      <c r="A252" s="69"/>
      <c r="B252" s="70" t="s">
        <v>239</v>
      </c>
      <c r="C252" s="71" t="s">
        <v>76</v>
      </c>
      <c r="D252" s="72">
        <v>1</v>
      </c>
      <c r="E252" s="73"/>
      <c r="F252" s="73"/>
    </row>
    <row r="253" spans="1:6">
      <c r="A253" s="69"/>
      <c r="B253" s="70" t="s">
        <v>240</v>
      </c>
      <c r="C253" s="71" t="s">
        <v>76</v>
      </c>
      <c r="D253" s="72">
        <v>1</v>
      </c>
      <c r="E253" s="73"/>
      <c r="F253" s="73"/>
    </row>
    <row r="254" spans="1:6">
      <c r="A254" s="69"/>
      <c r="B254" s="70" t="s">
        <v>241</v>
      </c>
      <c r="C254" s="71" t="s">
        <v>76</v>
      </c>
      <c r="D254" s="72">
        <v>1</v>
      </c>
      <c r="E254" s="73"/>
      <c r="F254" s="73"/>
    </row>
    <row r="255" spans="1:6">
      <c r="A255" s="69"/>
      <c r="B255" s="70" t="s">
        <v>242</v>
      </c>
      <c r="C255" s="71" t="s">
        <v>76</v>
      </c>
      <c r="D255" s="72">
        <v>1</v>
      </c>
      <c r="E255" s="73"/>
      <c r="F255" s="73"/>
    </row>
    <row r="256" spans="1:6">
      <c r="A256" s="69"/>
      <c r="B256" s="70" t="s">
        <v>243</v>
      </c>
      <c r="C256" s="71" t="s">
        <v>76</v>
      </c>
      <c r="D256" s="72">
        <v>4</v>
      </c>
      <c r="E256" s="73"/>
      <c r="F256" s="73"/>
    </row>
    <row r="257" spans="1:6">
      <c r="A257" s="69"/>
      <c r="B257" s="70" t="s">
        <v>244</v>
      </c>
      <c r="C257" s="71" t="s">
        <v>76</v>
      </c>
      <c r="D257" s="72">
        <v>2</v>
      </c>
      <c r="E257" s="73"/>
      <c r="F257" s="73"/>
    </row>
    <row r="258" spans="1:6">
      <c r="A258" s="69"/>
      <c r="B258" s="70" t="s">
        <v>245</v>
      </c>
      <c r="C258" s="71" t="s">
        <v>76</v>
      </c>
      <c r="D258" s="72">
        <v>1</v>
      </c>
      <c r="E258" s="73"/>
      <c r="F258" s="73"/>
    </row>
    <row r="259" spans="1:6" ht="33.75">
      <c r="A259" s="69"/>
      <c r="B259" s="70" t="s">
        <v>399</v>
      </c>
      <c r="C259" s="71" t="s">
        <v>76</v>
      </c>
      <c r="D259" s="72">
        <v>2</v>
      </c>
      <c r="E259" s="73"/>
      <c r="F259" s="73"/>
    </row>
    <row r="260" spans="1:6">
      <c r="A260" s="69"/>
      <c r="B260" s="70" t="s">
        <v>246</v>
      </c>
      <c r="C260" s="71" t="s">
        <v>76</v>
      </c>
      <c r="D260" s="72">
        <v>1</v>
      </c>
      <c r="E260" s="73"/>
      <c r="F260" s="73"/>
    </row>
    <row r="261" spans="1:6" ht="22.5">
      <c r="A261" s="69"/>
      <c r="B261" s="70" t="s">
        <v>398</v>
      </c>
      <c r="C261" s="71" t="s">
        <v>76</v>
      </c>
      <c r="D261" s="72">
        <v>2</v>
      </c>
      <c r="E261" s="73"/>
      <c r="F261" s="73"/>
    </row>
    <row r="262" spans="1:6">
      <c r="A262" s="69"/>
      <c r="B262" s="70" t="s">
        <v>247</v>
      </c>
      <c r="C262" s="71" t="s">
        <v>76</v>
      </c>
      <c r="D262" s="72">
        <v>1</v>
      </c>
      <c r="E262" s="73"/>
      <c r="F262" s="73"/>
    </row>
    <row r="263" spans="1:6" ht="22.5">
      <c r="A263" s="69"/>
      <c r="B263" s="70" t="s">
        <v>397</v>
      </c>
      <c r="C263" s="71" t="s">
        <v>76</v>
      </c>
      <c r="D263" s="72">
        <v>1</v>
      </c>
      <c r="E263" s="73"/>
      <c r="F263" s="73"/>
    </row>
    <row r="264" spans="1:6" ht="22.5">
      <c r="A264" s="69"/>
      <c r="B264" s="70" t="s">
        <v>396</v>
      </c>
      <c r="C264" s="71" t="s">
        <v>76</v>
      </c>
      <c r="D264" s="72">
        <v>3</v>
      </c>
      <c r="E264" s="73"/>
      <c r="F264" s="73"/>
    </row>
    <row r="265" spans="1:6">
      <c r="A265" s="69"/>
      <c r="B265" s="70" t="s">
        <v>248</v>
      </c>
      <c r="C265" s="71" t="s">
        <v>76</v>
      </c>
      <c r="D265" s="72">
        <v>3</v>
      </c>
      <c r="E265" s="73"/>
      <c r="F265" s="73"/>
    </row>
    <row r="266" spans="1:6">
      <c r="A266" s="69"/>
      <c r="B266" s="70" t="s">
        <v>249</v>
      </c>
      <c r="C266" s="71" t="s">
        <v>76</v>
      </c>
      <c r="D266" s="72">
        <v>1</v>
      </c>
      <c r="E266" s="73"/>
      <c r="F266" s="73"/>
    </row>
    <row r="267" spans="1:6">
      <c r="A267" s="69"/>
      <c r="B267" s="70" t="s">
        <v>250</v>
      </c>
      <c r="C267" s="71" t="s">
        <v>76</v>
      </c>
      <c r="D267" s="72">
        <v>1</v>
      </c>
      <c r="E267" s="73"/>
      <c r="F267" s="73"/>
    </row>
    <row r="268" spans="1:6">
      <c r="A268" s="69"/>
      <c r="B268" s="70" t="s">
        <v>251</v>
      </c>
      <c r="C268" s="71" t="s">
        <v>76</v>
      </c>
      <c r="D268" s="72">
        <v>1</v>
      </c>
      <c r="E268" s="73"/>
      <c r="F268" s="73"/>
    </row>
    <row r="269" spans="1:6">
      <c r="A269" s="69"/>
      <c r="B269" s="70" t="s">
        <v>252</v>
      </c>
      <c r="C269" s="71" t="s">
        <v>76</v>
      </c>
      <c r="D269" s="72">
        <v>1</v>
      </c>
      <c r="E269" s="73"/>
      <c r="F269" s="73"/>
    </row>
    <row r="270" spans="1:6">
      <c r="A270" s="69"/>
      <c r="B270" s="70" t="s">
        <v>253</v>
      </c>
      <c r="C270" s="71" t="s">
        <v>76</v>
      </c>
      <c r="D270" s="72">
        <v>1</v>
      </c>
      <c r="E270" s="73"/>
      <c r="F270" s="73"/>
    </row>
    <row r="271" spans="1:6">
      <c r="A271" s="69"/>
      <c r="B271" s="70" t="s">
        <v>254</v>
      </c>
      <c r="C271" s="71" t="s">
        <v>76</v>
      </c>
      <c r="D271" s="72">
        <v>1</v>
      </c>
      <c r="E271" s="73"/>
      <c r="F271" s="73"/>
    </row>
    <row r="272" spans="1:6">
      <c r="A272" s="69"/>
      <c r="B272" s="70" t="s">
        <v>558</v>
      </c>
      <c r="C272" s="71" t="s">
        <v>76</v>
      </c>
      <c r="D272" s="72">
        <v>4</v>
      </c>
      <c r="E272" s="73"/>
      <c r="F272" s="73"/>
    </row>
    <row r="273" spans="1:6">
      <c r="A273" s="69"/>
      <c r="B273" s="70" t="s">
        <v>559</v>
      </c>
      <c r="C273" s="71" t="s">
        <v>76</v>
      </c>
      <c r="D273" s="72">
        <v>12</v>
      </c>
      <c r="E273" s="73"/>
      <c r="F273" s="73"/>
    </row>
    <row r="274" spans="1:6">
      <c r="A274" s="69"/>
      <c r="B274" s="70" t="s">
        <v>255</v>
      </c>
      <c r="C274" s="71" t="s">
        <v>76</v>
      </c>
      <c r="D274" s="72">
        <v>25</v>
      </c>
      <c r="E274" s="73"/>
      <c r="F274" s="73"/>
    </row>
    <row r="275" spans="1:6">
      <c r="A275" s="69"/>
      <c r="B275" s="70" t="s">
        <v>256</v>
      </c>
      <c r="C275" s="71" t="s">
        <v>76</v>
      </c>
      <c r="D275" s="72">
        <v>1</v>
      </c>
      <c r="E275" s="73"/>
      <c r="F275" s="73"/>
    </row>
    <row r="276" spans="1:6">
      <c r="A276" s="69"/>
      <c r="B276" s="70" t="s">
        <v>257</v>
      </c>
      <c r="C276" s="71" t="s">
        <v>76</v>
      </c>
      <c r="D276" s="72">
        <v>2</v>
      </c>
      <c r="E276" s="73"/>
      <c r="F276" s="73"/>
    </row>
    <row r="277" spans="1:6">
      <c r="A277" s="69"/>
      <c r="B277" s="70" t="s">
        <v>258</v>
      </c>
      <c r="C277" s="71"/>
      <c r="D277" s="72"/>
      <c r="E277" s="73"/>
      <c r="F277" s="73" t="str">
        <f t="shared" si="14"/>
        <v/>
      </c>
    </row>
    <row r="278" spans="1:6">
      <c r="A278" s="69"/>
      <c r="B278" s="70" t="s">
        <v>152</v>
      </c>
      <c r="C278" s="71"/>
      <c r="D278" s="72"/>
      <c r="E278" s="73"/>
      <c r="F278" s="73" t="str">
        <f t="shared" si="14"/>
        <v/>
      </c>
    </row>
    <row r="279" spans="1:6" ht="12" thickBot="1">
      <c r="A279" s="97"/>
      <c r="B279" s="98" t="s">
        <v>259</v>
      </c>
      <c r="C279" s="99"/>
      <c r="D279" s="100"/>
      <c r="E279" s="101"/>
      <c r="F279" s="101" t="str">
        <f t="shared" si="14"/>
        <v/>
      </c>
    </row>
    <row r="280" spans="1:6" ht="12" thickTop="1">
      <c r="A280" s="102"/>
      <c r="B280" s="103"/>
      <c r="C280" s="104" t="s">
        <v>223</v>
      </c>
      <c r="D280" s="105">
        <v>1</v>
      </c>
      <c r="E280" s="48">
        <v>0</v>
      </c>
      <c r="F280" s="106">
        <f t="shared" si="14"/>
        <v>0</v>
      </c>
    </row>
    <row r="281" spans="1:6">
      <c r="A281" s="69" t="s">
        <v>149</v>
      </c>
      <c r="B281" s="70" t="s">
        <v>260</v>
      </c>
      <c r="C281" s="71"/>
      <c r="D281" s="72"/>
      <c r="E281" s="73"/>
      <c r="F281" s="73" t="str">
        <f t="shared" si="14"/>
        <v/>
      </c>
    </row>
    <row r="282" spans="1:6" ht="33.75">
      <c r="A282" s="69"/>
      <c r="B282" s="70" t="s">
        <v>400</v>
      </c>
      <c r="C282" s="71" t="s">
        <v>76</v>
      </c>
      <c r="D282" s="72">
        <v>1</v>
      </c>
      <c r="E282" s="73"/>
      <c r="F282" s="73"/>
    </row>
    <row r="283" spans="1:6" ht="33.75">
      <c r="A283" s="69"/>
      <c r="B283" s="70" t="s">
        <v>401</v>
      </c>
      <c r="C283" s="71" t="s">
        <v>151</v>
      </c>
      <c r="D283" s="72">
        <v>1</v>
      </c>
      <c r="E283" s="73"/>
      <c r="F283" s="73"/>
    </row>
    <row r="284" spans="1:6">
      <c r="A284" s="69"/>
      <c r="B284" s="70" t="s">
        <v>261</v>
      </c>
      <c r="C284" s="71" t="s">
        <v>151</v>
      </c>
      <c r="D284" s="72">
        <v>1</v>
      </c>
      <c r="E284" s="73"/>
      <c r="F284" s="73"/>
    </row>
    <row r="285" spans="1:6">
      <c r="A285" s="69"/>
      <c r="B285" s="70" t="s">
        <v>262</v>
      </c>
      <c r="C285" s="71" t="s">
        <v>151</v>
      </c>
      <c r="D285" s="72">
        <v>1</v>
      </c>
      <c r="E285" s="73"/>
      <c r="F285" s="73"/>
    </row>
    <row r="286" spans="1:6">
      <c r="A286" s="69"/>
      <c r="B286" s="70" t="s">
        <v>263</v>
      </c>
      <c r="C286" s="71" t="s">
        <v>151</v>
      </c>
      <c r="D286" s="72">
        <v>1</v>
      </c>
      <c r="E286" s="73"/>
      <c r="F286" s="73"/>
    </row>
    <row r="287" spans="1:6">
      <c r="A287" s="69"/>
      <c r="B287" s="70" t="s">
        <v>264</v>
      </c>
      <c r="C287" s="71" t="s">
        <v>151</v>
      </c>
      <c r="D287" s="72">
        <v>1</v>
      </c>
      <c r="E287" s="73"/>
      <c r="F287" s="73"/>
    </row>
    <row r="288" spans="1:6" ht="22.5">
      <c r="A288" s="69"/>
      <c r="B288" s="70" t="s">
        <v>402</v>
      </c>
      <c r="C288" s="71" t="s">
        <v>151</v>
      </c>
      <c r="D288" s="72">
        <v>3</v>
      </c>
      <c r="E288" s="73"/>
      <c r="F288" s="73"/>
    </row>
    <row r="289" spans="1:6" ht="12" thickBot="1">
      <c r="A289" s="107"/>
      <c r="B289" s="98" t="s">
        <v>152</v>
      </c>
      <c r="C289" s="108"/>
      <c r="D289" s="100"/>
      <c r="E289" s="101"/>
      <c r="F289" s="101" t="str">
        <f t="shared" ref="F289:F314" si="15">IF(ISNUMBER(D289),ROUND(D289*E289,2),"")</f>
        <v/>
      </c>
    </row>
    <row r="290" spans="1:6" ht="12" thickTop="1">
      <c r="A290" s="109"/>
      <c r="B290" s="110"/>
      <c r="C290" s="105" t="s">
        <v>223</v>
      </c>
      <c r="D290" s="105">
        <v>1</v>
      </c>
      <c r="E290" s="48">
        <v>0</v>
      </c>
      <c r="F290" s="106">
        <f t="shared" si="15"/>
        <v>0</v>
      </c>
    </row>
    <row r="291" spans="1:6" ht="22.5">
      <c r="A291" s="69"/>
      <c r="B291" s="111" t="s">
        <v>529</v>
      </c>
      <c r="C291" s="71"/>
      <c r="D291" s="112"/>
      <c r="E291" s="113"/>
      <c r="F291" s="113" t="str">
        <f t="shared" si="15"/>
        <v/>
      </c>
    </row>
    <row r="292" spans="1:6" ht="22.5">
      <c r="A292" s="69" t="s">
        <v>13</v>
      </c>
      <c r="B292" s="70" t="s">
        <v>403</v>
      </c>
      <c r="C292" s="71" t="s">
        <v>577</v>
      </c>
      <c r="D292" s="72">
        <v>12</v>
      </c>
      <c r="E292" s="46">
        <v>0</v>
      </c>
      <c r="F292" s="73">
        <f t="shared" si="15"/>
        <v>0</v>
      </c>
    </row>
    <row r="293" spans="1:6" ht="22.5">
      <c r="A293" s="69" t="s">
        <v>14</v>
      </c>
      <c r="B293" s="70" t="s">
        <v>404</v>
      </c>
      <c r="C293" s="71" t="s">
        <v>76</v>
      </c>
      <c r="D293" s="72">
        <v>1</v>
      </c>
      <c r="E293" s="46">
        <v>0</v>
      </c>
      <c r="F293" s="73">
        <f t="shared" si="15"/>
        <v>0</v>
      </c>
    </row>
    <row r="294" spans="1:6" ht="22.5">
      <c r="A294" s="69" t="s">
        <v>15</v>
      </c>
      <c r="B294" s="70" t="s">
        <v>405</v>
      </c>
      <c r="C294" s="71" t="s">
        <v>76</v>
      </c>
      <c r="D294" s="72">
        <v>1</v>
      </c>
      <c r="E294" s="46">
        <v>0</v>
      </c>
      <c r="F294" s="73">
        <f t="shared" si="15"/>
        <v>0</v>
      </c>
    </row>
    <row r="295" spans="1:6">
      <c r="A295" s="69"/>
      <c r="B295" s="70" t="s">
        <v>363</v>
      </c>
      <c r="C295" s="71" t="s">
        <v>147</v>
      </c>
      <c r="D295" s="72">
        <v>3</v>
      </c>
      <c r="E295" s="46">
        <v>0</v>
      </c>
      <c r="F295" s="73">
        <f t="shared" si="15"/>
        <v>0</v>
      </c>
    </row>
    <row r="296" spans="1:6" ht="22.5">
      <c r="A296" s="69"/>
      <c r="B296" s="70" t="s">
        <v>406</v>
      </c>
      <c r="C296" s="71" t="s">
        <v>76</v>
      </c>
      <c r="D296" s="72">
        <v>10</v>
      </c>
      <c r="E296" s="46">
        <v>0</v>
      </c>
      <c r="F296" s="73">
        <f t="shared" si="15"/>
        <v>0</v>
      </c>
    </row>
    <row r="297" spans="1:6">
      <c r="A297" s="69"/>
      <c r="B297" s="70" t="s">
        <v>364</v>
      </c>
      <c r="C297" s="71" t="s">
        <v>76</v>
      </c>
      <c r="D297" s="72">
        <v>4</v>
      </c>
      <c r="E297" s="46">
        <v>0</v>
      </c>
      <c r="F297" s="73">
        <f t="shared" si="15"/>
        <v>0</v>
      </c>
    </row>
    <row r="298" spans="1:6" ht="22.5">
      <c r="A298" s="69"/>
      <c r="B298" s="70" t="s">
        <v>413</v>
      </c>
      <c r="C298" s="71" t="s">
        <v>223</v>
      </c>
      <c r="D298" s="72">
        <v>1</v>
      </c>
      <c r="E298" s="46">
        <v>0</v>
      </c>
      <c r="F298" s="73">
        <f t="shared" si="15"/>
        <v>0</v>
      </c>
    </row>
    <row r="299" spans="1:6" ht="33.75">
      <c r="A299" s="69"/>
      <c r="B299" s="70" t="s">
        <v>365</v>
      </c>
      <c r="C299" s="71" t="s">
        <v>223</v>
      </c>
      <c r="D299" s="72">
        <v>1</v>
      </c>
      <c r="E299" s="46">
        <v>0</v>
      </c>
      <c r="F299" s="73">
        <f t="shared" si="15"/>
        <v>0</v>
      </c>
    </row>
    <row r="300" spans="1:6">
      <c r="A300" s="69" t="s">
        <v>113</v>
      </c>
      <c r="B300" s="70" t="s">
        <v>228</v>
      </c>
      <c r="C300" s="71" t="s">
        <v>76</v>
      </c>
      <c r="D300" s="72">
        <v>1</v>
      </c>
      <c r="E300" s="46">
        <v>0</v>
      </c>
      <c r="F300" s="73">
        <f t="shared" si="15"/>
        <v>0</v>
      </c>
    </row>
    <row r="301" spans="1:6" ht="33.75">
      <c r="A301" s="69" t="s">
        <v>157</v>
      </c>
      <c r="B301" s="70" t="s">
        <v>411</v>
      </c>
      <c r="C301" s="71" t="s">
        <v>223</v>
      </c>
      <c r="D301" s="72">
        <v>1</v>
      </c>
      <c r="E301" s="46">
        <v>0</v>
      </c>
      <c r="F301" s="73">
        <f t="shared" si="15"/>
        <v>0</v>
      </c>
    </row>
    <row r="302" spans="1:6" ht="22.5">
      <c r="A302" s="69"/>
      <c r="B302" s="111" t="s">
        <v>153</v>
      </c>
      <c r="C302" s="71"/>
      <c r="D302" s="72"/>
      <c r="E302" s="73"/>
      <c r="F302" s="73" t="str">
        <f t="shared" si="15"/>
        <v/>
      </c>
    </row>
    <row r="303" spans="1:6">
      <c r="A303" s="69" t="s">
        <v>4</v>
      </c>
      <c r="B303" s="70" t="s">
        <v>154</v>
      </c>
      <c r="C303" s="71" t="s">
        <v>147</v>
      </c>
      <c r="D303" s="72">
        <v>720</v>
      </c>
      <c r="E303" s="46">
        <v>0</v>
      </c>
      <c r="F303" s="73">
        <f t="shared" si="15"/>
        <v>0</v>
      </c>
    </row>
    <row r="304" spans="1:6" ht="33.75">
      <c r="A304" s="69" t="s">
        <v>5</v>
      </c>
      <c r="B304" s="70" t="s">
        <v>407</v>
      </c>
      <c r="C304" s="71"/>
      <c r="D304" s="72"/>
      <c r="E304" s="73"/>
      <c r="F304" s="73" t="str">
        <f t="shared" si="15"/>
        <v/>
      </c>
    </row>
    <row r="305" spans="1:6">
      <c r="A305" s="69"/>
      <c r="B305" s="70" t="s">
        <v>155</v>
      </c>
      <c r="C305" s="71" t="s">
        <v>60</v>
      </c>
      <c r="D305" s="72">
        <v>12</v>
      </c>
      <c r="E305" s="46">
        <v>0</v>
      </c>
      <c r="F305" s="73">
        <f t="shared" si="15"/>
        <v>0</v>
      </c>
    </row>
    <row r="306" spans="1:6">
      <c r="A306" s="69" t="s">
        <v>7</v>
      </c>
      <c r="B306" s="70" t="s">
        <v>148</v>
      </c>
      <c r="C306" s="71" t="s">
        <v>72</v>
      </c>
      <c r="D306" s="72">
        <v>380</v>
      </c>
      <c r="E306" s="46">
        <v>0</v>
      </c>
      <c r="F306" s="73">
        <f t="shared" si="15"/>
        <v>0</v>
      </c>
    </row>
    <row r="307" spans="1:6" ht="22.5">
      <c r="A307" s="69" t="s">
        <v>8</v>
      </c>
      <c r="B307" s="70" t="s">
        <v>373</v>
      </c>
      <c r="C307" s="71" t="s">
        <v>72</v>
      </c>
      <c r="D307" s="72">
        <v>54</v>
      </c>
      <c r="E307" s="46">
        <v>0</v>
      </c>
      <c r="F307" s="73">
        <f t="shared" si="15"/>
        <v>0</v>
      </c>
    </row>
    <row r="308" spans="1:6" ht="45">
      <c r="A308" s="69" t="s">
        <v>9</v>
      </c>
      <c r="B308" s="70" t="s">
        <v>408</v>
      </c>
      <c r="C308" s="71" t="s">
        <v>147</v>
      </c>
      <c r="D308" s="72">
        <v>720</v>
      </c>
      <c r="E308" s="46">
        <v>0</v>
      </c>
      <c r="F308" s="73">
        <f t="shared" si="15"/>
        <v>0</v>
      </c>
    </row>
    <row r="309" spans="1:6" ht="22.5">
      <c r="A309" s="69" t="s">
        <v>12</v>
      </c>
      <c r="B309" s="70" t="s">
        <v>409</v>
      </c>
      <c r="C309" s="71" t="s">
        <v>60</v>
      </c>
      <c r="D309" s="72">
        <v>400</v>
      </c>
      <c r="E309" s="46">
        <v>0</v>
      </c>
      <c r="F309" s="73">
        <f t="shared" si="15"/>
        <v>0</v>
      </c>
    </row>
    <row r="310" spans="1:6">
      <c r="A310" s="69" t="s">
        <v>149</v>
      </c>
      <c r="B310" s="70" t="s">
        <v>375</v>
      </c>
      <c r="C310" s="71" t="s">
        <v>72</v>
      </c>
      <c r="D310" s="72">
        <v>350</v>
      </c>
      <c r="E310" s="46">
        <v>0</v>
      </c>
      <c r="F310" s="73">
        <f t="shared" si="15"/>
        <v>0</v>
      </c>
    </row>
    <row r="311" spans="1:6" ht="27.75" customHeight="1">
      <c r="A311" s="69" t="s">
        <v>13</v>
      </c>
      <c r="B311" s="70" t="s">
        <v>560</v>
      </c>
      <c r="C311" s="71" t="s">
        <v>147</v>
      </c>
      <c r="D311" s="72">
        <v>720</v>
      </c>
      <c r="E311" s="46">
        <v>0</v>
      </c>
      <c r="F311" s="73">
        <f t="shared" si="15"/>
        <v>0</v>
      </c>
    </row>
    <row r="312" spans="1:6">
      <c r="A312" s="69" t="s">
        <v>14</v>
      </c>
      <c r="B312" s="70" t="s">
        <v>156</v>
      </c>
      <c r="C312" s="71" t="s">
        <v>76</v>
      </c>
      <c r="D312" s="72">
        <v>1</v>
      </c>
      <c r="E312" s="46">
        <v>0</v>
      </c>
      <c r="F312" s="73">
        <f t="shared" si="15"/>
        <v>0</v>
      </c>
    </row>
    <row r="313" spans="1:6">
      <c r="A313" s="69" t="s">
        <v>15</v>
      </c>
      <c r="B313" s="70" t="s">
        <v>412</v>
      </c>
      <c r="C313" s="71" t="s">
        <v>147</v>
      </c>
      <c r="D313" s="72">
        <v>720</v>
      </c>
      <c r="E313" s="46">
        <v>0</v>
      </c>
      <c r="F313" s="73">
        <f t="shared" si="15"/>
        <v>0</v>
      </c>
    </row>
    <row r="314" spans="1:6">
      <c r="A314" s="69" t="s">
        <v>113</v>
      </c>
      <c r="B314" s="70" t="s">
        <v>160</v>
      </c>
      <c r="C314" s="71" t="s">
        <v>76</v>
      </c>
      <c r="D314" s="72">
        <v>1</v>
      </c>
      <c r="E314" s="46">
        <v>0</v>
      </c>
      <c r="F314" s="73">
        <f t="shared" si="15"/>
        <v>0</v>
      </c>
    </row>
    <row r="315" spans="1:6" ht="15" customHeight="1">
      <c r="A315" s="153" t="s">
        <v>550</v>
      </c>
      <c r="B315" s="154"/>
      <c r="C315" s="154"/>
      <c r="D315" s="154"/>
      <c r="E315" s="154"/>
      <c r="F315" s="61">
        <f>F316+F328+F340+F352</f>
        <v>0</v>
      </c>
    </row>
    <row r="316" spans="1:6">
      <c r="A316" s="62" t="s">
        <v>56</v>
      </c>
      <c r="B316" s="63" t="s">
        <v>336</v>
      </c>
      <c r="C316" s="64"/>
      <c r="D316" s="65"/>
      <c r="E316" s="66"/>
      <c r="F316" s="66">
        <f>SUM(F317:F327)</f>
        <v>0</v>
      </c>
    </row>
    <row r="317" spans="1:6">
      <c r="A317" s="83"/>
      <c r="B317" s="70" t="s">
        <v>310</v>
      </c>
      <c r="C317" s="71"/>
      <c r="D317" s="112"/>
      <c r="E317" s="76"/>
      <c r="F317" s="76" t="str">
        <f t="shared" ref="F317:F327" si="16">IF(ISNUMBER(D317),ROUND(D317*E317,2),"")</f>
        <v/>
      </c>
    </row>
    <row r="318" spans="1:6">
      <c r="A318" s="83" t="s">
        <v>4</v>
      </c>
      <c r="B318" s="70" t="s">
        <v>311</v>
      </c>
      <c r="C318" s="134" t="s">
        <v>147</v>
      </c>
      <c r="D318" s="72">
        <v>250</v>
      </c>
      <c r="E318" s="47">
        <v>0</v>
      </c>
      <c r="F318" s="73">
        <f t="shared" si="16"/>
        <v>0</v>
      </c>
    </row>
    <row r="319" spans="1:6">
      <c r="A319" s="83" t="s">
        <v>5</v>
      </c>
      <c r="B319" s="70" t="s">
        <v>312</v>
      </c>
      <c r="C319" s="134" t="s">
        <v>147</v>
      </c>
      <c r="D319" s="72">
        <v>350</v>
      </c>
      <c r="E319" s="47">
        <v>0</v>
      </c>
      <c r="F319" s="73">
        <f t="shared" si="16"/>
        <v>0</v>
      </c>
    </row>
    <row r="320" spans="1:6">
      <c r="A320" s="83" t="s">
        <v>7</v>
      </c>
      <c r="B320" s="70" t="s">
        <v>313</v>
      </c>
      <c r="C320" s="134" t="s">
        <v>147</v>
      </c>
      <c r="D320" s="72">
        <v>30</v>
      </c>
      <c r="E320" s="47">
        <v>0</v>
      </c>
      <c r="F320" s="73">
        <f t="shared" si="16"/>
        <v>0</v>
      </c>
    </row>
    <row r="321" spans="1:6">
      <c r="A321" s="83" t="s">
        <v>8</v>
      </c>
      <c r="B321" s="70" t="s">
        <v>314</v>
      </c>
      <c r="C321" s="134" t="s">
        <v>147</v>
      </c>
      <c r="D321" s="72">
        <v>145</v>
      </c>
      <c r="E321" s="47">
        <v>0</v>
      </c>
      <c r="F321" s="73">
        <f t="shared" si="16"/>
        <v>0</v>
      </c>
    </row>
    <row r="322" spans="1:6">
      <c r="A322" s="83" t="s">
        <v>9</v>
      </c>
      <c r="B322" s="70" t="s">
        <v>315</v>
      </c>
      <c r="C322" s="134" t="s">
        <v>147</v>
      </c>
      <c r="D322" s="72">
        <v>145</v>
      </c>
      <c r="E322" s="47">
        <v>0</v>
      </c>
      <c r="F322" s="73">
        <f t="shared" si="16"/>
        <v>0</v>
      </c>
    </row>
    <row r="323" spans="1:6">
      <c r="A323" s="83" t="s">
        <v>12</v>
      </c>
      <c r="B323" s="70" t="s">
        <v>601</v>
      </c>
      <c r="C323" s="134" t="s">
        <v>147</v>
      </c>
      <c r="D323" s="72">
        <v>150</v>
      </c>
      <c r="E323" s="47">
        <v>0</v>
      </c>
      <c r="F323" s="73">
        <f t="shared" si="16"/>
        <v>0</v>
      </c>
    </row>
    <row r="324" spans="1:6">
      <c r="A324" s="83" t="s">
        <v>149</v>
      </c>
      <c r="B324" s="70" t="s">
        <v>343</v>
      </c>
      <c r="C324" s="134" t="s">
        <v>147</v>
      </c>
      <c r="D324" s="72">
        <v>30</v>
      </c>
      <c r="E324" s="47">
        <v>0</v>
      </c>
      <c r="F324" s="73">
        <f t="shared" si="16"/>
        <v>0</v>
      </c>
    </row>
    <row r="325" spans="1:6">
      <c r="A325" s="83" t="s">
        <v>13</v>
      </c>
      <c r="B325" s="70" t="s">
        <v>344</v>
      </c>
      <c r="C325" s="134" t="s">
        <v>147</v>
      </c>
      <c r="D325" s="72">
        <v>35</v>
      </c>
      <c r="E325" s="47">
        <v>0</v>
      </c>
      <c r="F325" s="73">
        <f t="shared" si="16"/>
        <v>0</v>
      </c>
    </row>
    <row r="326" spans="1:6">
      <c r="A326" s="83" t="s">
        <v>14</v>
      </c>
      <c r="B326" s="70" t="s">
        <v>345</v>
      </c>
      <c r="C326" s="134" t="s">
        <v>147</v>
      </c>
      <c r="D326" s="72">
        <v>35</v>
      </c>
      <c r="E326" s="47">
        <v>0</v>
      </c>
      <c r="F326" s="73">
        <f t="shared" si="16"/>
        <v>0</v>
      </c>
    </row>
    <row r="327" spans="1:6">
      <c r="A327" s="83" t="s">
        <v>15</v>
      </c>
      <c r="B327" s="70" t="s">
        <v>346</v>
      </c>
      <c r="C327" s="134" t="s">
        <v>147</v>
      </c>
      <c r="D327" s="72">
        <v>25</v>
      </c>
      <c r="E327" s="47">
        <v>0</v>
      </c>
      <c r="F327" s="73">
        <f t="shared" si="16"/>
        <v>0</v>
      </c>
    </row>
    <row r="328" spans="1:6">
      <c r="A328" s="62" t="s">
        <v>57</v>
      </c>
      <c r="B328" s="63" t="s">
        <v>316</v>
      </c>
      <c r="C328" s="64"/>
      <c r="D328" s="65"/>
      <c r="E328" s="66"/>
      <c r="F328" s="66">
        <f>SUM(F329:F339)</f>
        <v>0</v>
      </c>
    </row>
    <row r="329" spans="1:6" ht="45">
      <c r="A329" s="83" t="s">
        <v>4</v>
      </c>
      <c r="B329" s="70" t="s">
        <v>337</v>
      </c>
      <c r="C329" s="134" t="s">
        <v>147</v>
      </c>
      <c r="D329" s="112">
        <v>10</v>
      </c>
      <c r="E329" s="47">
        <v>0</v>
      </c>
      <c r="F329" s="73">
        <f t="shared" ref="F329:F339" si="17">IF(ISNUMBER(D329),ROUND(D329*E329,2),"")</f>
        <v>0</v>
      </c>
    </row>
    <row r="330" spans="1:6" ht="67.5">
      <c r="A330" s="83" t="s">
        <v>5</v>
      </c>
      <c r="B330" s="70" t="s">
        <v>317</v>
      </c>
      <c r="C330" s="134" t="s">
        <v>147</v>
      </c>
      <c r="D330" s="112">
        <v>30</v>
      </c>
      <c r="E330" s="47">
        <v>0</v>
      </c>
      <c r="F330" s="73">
        <f t="shared" si="17"/>
        <v>0</v>
      </c>
    </row>
    <row r="331" spans="1:6" ht="22.5">
      <c r="A331" s="83" t="s">
        <v>7</v>
      </c>
      <c r="B331" s="70" t="s">
        <v>318</v>
      </c>
      <c r="C331" s="134" t="s">
        <v>147</v>
      </c>
      <c r="D331" s="112">
        <v>15</v>
      </c>
      <c r="E331" s="47">
        <v>0</v>
      </c>
      <c r="F331" s="73">
        <f t="shared" si="17"/>
        <v>0</v>
      </c>
    </row>
    <row r="332" spans="1:6" ht="33.75">
      <c r="A332" s="83" t="s">
        <v>8</v>
      </c>
      <c r="B332" s="70" t="s">
        <v>319</v>
      </c>
      <c r="C332" s="134" t="s">
        <v>147</v>
      </c>
      <c r="D332" s="112">
        <v>15</v>
      </c>
      <c r="E332" s="47">
        <v>0</v>
      </c>
      <c r="F332" s="73">
        <f t="shared" si="17"/>
        <v>0</v>
      </c>
    </row>
    <row r="333" spans="1:6" ht="22.5">
      <c r="A333" s="83" t="s">
        <v>9</v>
      </c>
      <c r="B333" s="70" t="s">
        <v>320</v>
      </c>
      <c r="C333" s="134" t="s">
        <v>147</v>
      </c>
      <c r="D333" s="112">
        <v>105</v>
      </c>
      <c r="E333" s="47">
        <v>0</v>
      </c>
      <c r="F333" s="73">
        <f t="shared" si="17"/>
        <v>0</v>
      </c>
    </row>
    <row r="334" spans="1:6" ht="33.75">
      <c r="A334" s="83" t="s">
        <v>12</v>
      </c>
      <c r="B334" s="70" t="s">
        <v>321</v>
      </c>
      <c r="C334" s="134" t="s">
        <v>147</v>
      </c>
      <c r="D334" s="112">
        <v>100</v>
      </c>
      <c r="E334" s="47">
        <v>0</v>
      </c>
      <c r="F334" s="73">
        <f t="shared" si="17"/>
        <v>0</v>
      </c>
    </row>
    <row r="335" spans="1:6" ht="22.5">
      <c r="A335" s="83" t="s">
        <v>149</v>
      </c>
      <c r="B335" s="70" t="s">
        <v>322</v>
      </c>
      <c r="C335" s="134" t="s">
        <v>151</v>
      </c>
      <c r="D335" s="112">
        <v>2</v>
      </c>
      <c r="E335" s="47">
        <v>0</v>
      </c>
      <c r="F335" s="73">
        <f t="shared" si="17"/>
        <v>0</v>
      </c>
    </row>
    <row r="336" spans="1:6" ht="33.75">
      <c r="A336" s="83" t="s">
        <v>13</v>
      </c>
      <c r="B336" s="70" t="s">
        <v>323</v>
      </c>
      <c r="C336" s="134" t="s">
        <v>151</v>
      </c>
      <c r="D336" s="112">
        <v>14</v>
      </c>
      <c r="E336" s="47">
        <v>0</v>
      </c>
      <c r="F336" s="73">
        <f t="shared" si="17"/>
        <v>0</v>
      </c>
    </row>
    <row r="337" spans="1:6">
      <c r="A337" s="83" t="s">
        <v>14</v>
      </c>
      <c r="B337" s="70" t="s">
        <v>324</v>
      </c>
      <c r="C337" s="134" t="s">
        <v>151</v>
      </c>
      <c r="D337" s="112">
        <v>2</v>
      </c>
      <c r="E337" s="47">
        <v>0</v>
      </c>
      <c r="F337" s="73">
        <f t="shared" si="17"/>
        <v>0</v>
      </c>
    </row>
    <row r="338" spans="1:6">
      <c r="A338" s="83" t="s">
        <v>15</v>
      </c>
      <c r="B338" s="70" t="s">
        <v>325</v>
      </c>
      <c r="C338" s="134" t="s">
        <v>151</v>
      </c>
      <c r="D338" s="112">
        <v>4</v>
      </c>
      <c r="E338" s="47">
        <v>0</v>
      </c>
      <c r="F338" s="73">
        <f t="shared" si="17"/>
        <v>0</v>
      </c>
    </row>
    <row r="339" spans="1:6" ht="22.5">
      <c r="A339" s="83" t="s">
        <v>113</v>
      </c>
      <c r="B339" s="70" t="s">
        <v>341</v>
      </c>
      <c r="C339" s="134" t="s">
        <v>138</v>
      </c>
      <c r="D339" s="112">
        <v>1</v>
      </c>
      <c r="E339" s="47">
        <v>0</v>
      </c>
      <c r="F339" s="73">
        <f t="shared" si="17"/>
        <v>0</v>
      </c>
    </row>
    <row r="340" spans="1:6">
      <c r="A340" s="62" t="s">
        <v>338</v>
      </c>
      <c r="B340" s="63" t="s">
        <v>326</v>
      </c>
      <c r="C340" s="64"/>
      <c r="D340" s="65"/>
      <c r="E340" s="66"/>
      <c r="F340" s="66">
        <f>SUM(F341:F351)</f>
        <v>0</v>
      </c>
    </row>
    <row r="341" spans="1:6" ht="22.5">
      <c r="A341" s="88" t="s">
        <v>4</v>
      </c>
      <c r="B341" s="70" t="s">
        <v>327</v>
      </c>
      <c r="C341" s="134" t="s">
        <v>151</v>
      </c>
      <c r="D341" s="112">
        <v>1</v>
      </c>
      <c r="E341" s="47">
        <v>0</v>
      </c>
      <c r="F341" s="73">
        <f t="shared" ref="F341:F351" si="18">IF(ISNUMBER(D341),ROUND(D341*E341,2),"")</f>
        <v>0</v>
      </c>
    </row>
    <row r="342" spans="1:6" ht="22.5">
      <c r="A342" s="88" t="s">
        <v>5</v>
      </c>
      <c r="B342" s="70" t="s">
        <v>602</v>
      </c>
      <c r="C342" s="134" t="s">
        <v>151</v>
      </c>
      <c r="D342" s="112">
        <v>1</v>
      </c>
      <c r="E342" s="47">
        <v>0</v>
      </c>
      <c r="F342" s="73">
        <f t="shared" si="18"/>
        <v>0</v>
      </c>
    </row>
    <row r="343" spans="1:6">
      <c r="A343" s="88" t="s">
        <v>7</v>
      </c>
      <c r="B343" s="70" t="s">
        <v>328</v>
      </c>
      <c r="C343" s="134" t="s">
        <v>147</v>
      </c>
      <c r="D343" s="112">
        <v>60</v>
      </c>
      <c r="E343" s="47">
        <v>0</v>
      </c>
      <c r="F343" s="73">
        <f t="shared" si="18"/>
        <v>0</v>
      </c>
    </row>
    <row r="344" spans="1:6" ht="22.5">
      <c r="A344" s="88" t="s">
        <v>8</v>
      </c>
      <c r="B344" s="70" t="s">
        <v>340</v>
      </c>
      <c r="C344" s="134" t="s">
        <v>147</v>
      </c>
      <c r="D344" s="112">
        <v>150</v>
      </c>
      <c r="E344" s="47">
        <v>0</v>
      </c>
      <c r="F344" s="73">
        <f t="shared" si="18"/>
        <v>0</v>
      </c>
    </row>
    <row r="345" spans="1:6" ht="33.75">
      <c r="A345" s="88" t="s">
        <v>9</v>
      </c>
      <c r="B345" s="70" t="s">
        <v>339</v>
      </c>
      <c r="C345" s="134" t="s">
        <v>147</v>
      </c>
      <c r="D345" s="112">
        <v>60</v>
      </c>
      <c r="E345" s="47">
        <v>0</v>
      </c>
      <c r="F345" s="73">
        <f t="shared" si="18"/>
        <v>0</v>
      </c>
    </row>
    <row r="346" spans="1:6" ht="33.75">
      <c r="A346" s="88" t="s">
        <v>12</v>
      </c>
      <c r="B346" s="70" t="s">
        <v>329</v>
      </c>
      <c r="C346" s="134" t="s">
        <v>147</v>
      </c>
      <c r="D346" s="112">
        <v>155</v>
      </c>
      <c r="E346" s="47">
        <v>0</v>
      </c>
      <c r="F346" s="73">
        <f t="shared" si="18"/>
        <v>0</v>
      </c>
    </row>
    <row r="347" spans="1:6" ht="22.5">
      <c r="A347" s="88" t="s">
        <v>149</v>
      </c>
      <c r="B347" s="70" t="s">
        <v>330</v>
      </c>
      <c r="C347" s="134" t="s">
        <v>151</v>
      </c>
      <c r="D347" s="112">
        <v>4</v>
      </c>
      <c r="E347" s="47">
        <v>0</v>
      </c>
      <c r="F347" s="73">
        <f t="shared" si="18"/>
        <v>0</v>
      </c>
    </row>
    <row r="348" spans="1:6" ht="22.5">
      <c r="A348" s="88" t="s">
        <v>13</v>
      </c>
      <c r="B348" s="70" t="s">
        <v>331</v>
      </c>
      <c r="C348" s="134" t="s">
        <v>147</v>
      </c>
      <c r="D348" s="112">
        <v>100</v>
      </c>
      <c r="E348" s="47">
        <v>0</v>
      </c>
      <c r="F348" s="73">
        <f t="shared" si="18"/>
        <v>0</v>
      </c>
    </row>
    <row r="349" spans="1:6" ht="22.5">
      <c r="A349" s="88" t="s">
        <v>14</v>
      </c>
      <c r="B349" s="70" t="s">
        <v>320</v>
      </c>
      <c r="C349" s="134" t="s">
        <v>147</v>
      </c>
      <c r="D349" s="112">
        <v>35</v>
      </c>
      <c r="E349" s="47">
        <v>0</v>
      </c>
      <c r="F349" s="73">
        <f t="shared" si="18"/>
        <v>0</v>
      </c>
    </row>
    <row r="350" spans="1:6" ht="33.75">
      <c r="A350" s="88" t="s">
        <v>15</v>
      </c>
      <c r="B350" s="70" t="s">
        <v>323</v>
      </c>
      <c r="C350" s="134" t="s">
        <v>151</v>
      </c>
      <c r="D350" s="112">
        <v>6</v>
      </c>
      <c r="E350" s="47">
        <v>0</v>
      </c>
      <c r="F350" s="73">
        <f t="shared" si="18"/>
        <v>0</v>
      </c>
    </row>
    <row r="351" spans="1:6">
      <c r="A351" s="88" t="s">
        <v>113</v>
      </c>
      <c r="B351" s="70" t="s">
        <v>324</v>
      </c>
      <c r="C351" s="134" t="s">
        <v>151</v>
      </c>
      <c r="D351" s="112">
        <v>6</v>
      </c>
      <c r="E351" s="47">
        <v>0</v>
      </c>
      <c r="F351" s="73">
        <f t="shared" si="18"/>
        <v>0</v>
      </c>
    </row>
    <row r="352" spans="1:6">
      <c r="A352" s="62" t="s">
        <v>342</v>
      </c>
      <c r="B352" s="63" t="s">
        <v>332</v>
      </c>
      <c r="C352" s="64"/>
      <c r="D352" s="65"/>
      <c r="E352" s="66"/>
      <c r="F352" s="66">
        <f>SUM(F353:F368)</f>
        <v>0</v>
      </c>
    </row>
    <row r="353" spans="1:6">
      <c r="A353" s="83"/>
      <c r="B353" s="111" t="s">
        <v>603</v>
      </c>
      <c r="C353" s="71"/>
      <c r="D353" s="112"/>
      <c r="E353" s="76"/>
      <c r="F353" s="76" t="str">
        <f t="shared" ref="F353:F368" si="19">IF(ISNUMBER(D353),ROUND(D353*E353,2),"")</f>
        <v/>
      </c>
    </row>
    <row r="354" spans="1:6" ht="22.5">
      <c r="A354" s="83" t="s">
        <v>4</v>
      </c>
      <c r="B354" s="70" t="s">
        <v>604</v>
      </c>
      <c r="C354" s="71" t="s">
        <v>223</v>
      </c>
      <c r="D354" s="112">
        <v>1</v>
      </c>
      <c r="E354" s="47">
        <v>0</v>
      </c>
      <c r="F354" s="73">
        <f t="shared" si="19"/>
        <v>0</v>
      </c>
    </row>
    <row r="355" spans="1:6" ht="33.75">
      <c r="A355" s="83" t="s">
        <v>5</v>
      </c>
      <c r="B355" s="70" t="s">
        <v>605</v>
      </c>
      <c r="C355" s="71" t="s">
        <v>223</v>
      </c>
      <c r="D355" s="112">
        <v>1</v>
      </c>
      <c r="E355" s="49">
        <v>0</v>
      </c>
      <c r="F355" s="73">
        <f t="shared" si="19"/>
        <v>0</v>
      </c>
    </row>
    <row r="356" spans="1:6" ht="56.25">
      <c r="A356" s="83" t="s">
        <v>7</v>
      </c>
      <c r="B356" s="70" t="s">
        <v>333</v>
      </c>
      <c r="C356" s="71" t="s">
        <v>151</v>
      </c>
      <c r="D356" s="112">
        <v>1</v>
      </c>
      <c r="E356" s="49">
        <v>0</v>
      </c>
      <c r="F356" s="73">
        <f t="shared" si="19"/>
        <v>0</v>
      </c>
    </row>
    <row r="357" spans="1:6" ht="22.5">
      <c r="A357" s="83" t="s">
        <v>8</v>
      </c>
      <c r="B357" s="70" t="s">
        <v>334</v>
      </c>
      <c r="C357" s="71" t="s">
        <v>151</v>
      </c>
      <c r="D357" s="112">
        <v>1</v>
      </c>
      <c r="E357" s="46">
        <v>0</v>
      </c>
      <c r="F357" s="73">
        <f t="shared" si="19"/>
        <v>0</v>
      </c>
    </row>
    <row r="358" spans="1:6">
      <c r="A358" s="83"/>
      <c r="B358" s="111" t="s">
        <v>335</v>
      </c>
      <c r="C358" s="71"/>
      <c r="D358" s="112"/>
      <c r="E358" s="76"/>
      <c r="F358" s="76" t="str">
        <f t="shared" si="19"/>
        <v/>
      </c>
    </row>
    <row r="359" spans="1:6" ht="56.25">
      <c r="A359" s="83" t="s">
        <v>4</v>
      </c>
      <c r="B359" s="70" t="s">
        <v>333</v>
      </c>
      <c r="C359" s="134" t="s">
        <v>151</v>
      </c>
      <c r="D359" s="112">
        <v>1</v>
      </c>
      <c r="E359" s="47">
        <v>0</v>
      </c>
      <c r="F359" s="73">
        <f t="shared" si="19"/>
        <v>0</v>
      </c>
    </row>
    <row r="360" spans="1:6" ht="22.5">
      <c r="A360" s="70"/>
      <c r="B360" s="70" t="s">
        <v>347</v>
      </c>
      <c r="C360" s="134" t="s">
        <v>151</v>
      </c>
      <c r="D360" s="112">
        <v>6</v>
      </c>
      <c r="E360" s="47">
        <v>0</v>
      </c>
      <c r="F360" s="73">
        <f t="shared" si="19"/>
        <v>0</v>
      </c>
    </row>
    <row r="361" spans="1:6">
      <c r="A361" s="70"/>
      <c r="B361" s="70" t="s">
        <v>348</v>
      </c>
      <c r="C361" s="134" t="s">
        <v>151</v>
      </c>
      <c r="D361" s="112">
        <v>6</v>
      </c>
      <c r="E361" s="47">
        <v>0</v>
      </c>
      <c r="F361" s="73">
        <f t="shared" si="19"/>
        <v>0</v>
      </c>
    </row>
    <row r="362" spans="1:6">
      <c r="A362" s="70"/>
      <c r="B362" s="70" t="s">
        <v>606</v>
      </c>
      <c r="C362" s="134" t="s">
        <v>151</v>
      </c>
      <c r="D362" s="112">
        <v>1</v>
      </c>
      <c r="E362" s="47">
        <v>0</v>
      </c>
      <c r="F362" s="73">
        <f t="shared" si="19"/>
        <v>0</v>
      </c>
    </row>
    <row r="363" spans="1:6" ht="12.75">
      <c r="A363" s="135"/>
      <c r="B363" s="111" t="s">
        <v>607</v>
      </c>
      <c r="C363" s="136"/>
      <c r="D363" s="137"/>
      <c r="E363" s="76"/>
      <c r="F363" s="73"/>
    </row>
    <row r="364" spans="1:6" ht="33.75">
      <c r="A364" s="83" t="s">
        <v>608</v>
      </c>
      <c r="B364" s="70" t="s">
        <v>609</v>
      </c>
      <c r="C364" s="71" t="s">
        <v>223</v>
      </c>
      <c r="D364" s="112">
        <v>1</v>
      </c>
      <c r="E364" s="138">
        <v>0</v>
      </c>
      <c r="F364" s="112">
        <f t="shared" si="19"/>
        <v>0</v>
      </c>
    </row>
    <row r="365" spans="1:6" ht="12.75">
      <c r="A365" s="135"/>
      <c r="B365" s="111" t="s">
        <v>610</v>
      </c>
      <c r="C365" s="136"/>
      <c r="D365" s="137"/>
      <c r="E365" s="112"/>
      <c r="F365" s="112"/>
    </row>
    <row r="366" spans="1:6" ht="45">
      <c r="A366" s="83" t="s">
        <v>4</v>
      </c>
      <c r="B366" s="70" t="s">
        <v>611</v>
      </c>
      <c r="C366" s="71" t="s">
        <v>223</v>
      </c>
      <c r="D366" s="112">
        <v>1</v>
      </c>
      <c r="E366" s="138">
        <v>0</v>
      </c>
      <c r="F366" s="112">
        <f t="shared" si="19"/>
        <v>0</v>
      </c>
    </row>
    <row r="367" spans="1:6" ht="12.75">
      <c r="A367" s="135"/>
      <c r="B367" s="111" t="s">
        <v>612</v>
      </c>
      <c r="C367" s="136"/>
      <c r="D367" s="137"/>
      <c r="E367" s="76"/>
      <c r="F367" s="76" t="str">
        <f t="shared" si="19"/>
        <v/>
      </c>
    </row>
    <row r="368" spans="1:6" ht="60" customHeight="1">
      <c r="A368" s="83" t="s">
        <v>4</v>
      </c>
      <c r="B368" s="70" t="s">
        <v>613</v>
      </c>
      <c r="C368" s="71" t="s">
        <v>223</v>
      </c>
      <c r="D368" s="112">
        <v>1</v>
      </c>
      <c r="E368" s="47">
        <v>0</v>
      </c>
      <c r="F368" s="73">
        <f t="shared" si="19"/>
        <v>0</v>
      </c>
    </row>
    <row r="369" spans="1:6" ht="15" customHeight="1">
      <c r="A369" s="153" t="s">
        <v>551</v>
      </c>
      <c r="B369" s="154"/>
      <c r="C369" s="154"/>
      <c r="D369" s="154"/>
      <c r="E369" s="154"/>
      <c r="F369" s="61">
        <f>SUM(F370:F377)</f>
        <v>0</v>
      </c>
    </row>
    <row r="370" spans="1:6" ht="40.5" customHeight="1">
      <c r="A370" s="69" t="s">
        <v>4</v>
      </c>
      <c r="B370" s="70" t="s">
        <v>561</v>
      </c>
      <c r="C370" s="71" t="s">
        <v>151</v>
      </c>
      <c r="D370" s="72">
        <v>2</v>
      </c>
      <c r="E370" s="46">
        <v>0</v>
      </c>
      <c r="F370" s="73">
        <f t="shared" ref="F370:F377" si="20">IF(ISNUMBER(D370),ROUND(D370*E370,2),"")</f>
        <v>0</v>
      </c>
    </row>
    <row r="371" spans="1:6" ht="60.75" customHeight="1">
      <c r="A371" s="69" t="s">
        <v>5</v>
      </c>
      <c r="B371" s="70" t="s">
        <v>562</v>
      </c>
      <c r="C371" s="71" t="s">
        <v>151</v>
      </c>
      <c r="D371" s="72">
        <v>2</v>
      </c>
      <c r="E371" s="46">
        <v>0</v>
      </c>
      <c r="F371" s="73">
        <f t="shared" si="20"/>
        <v>0</v>
      </c>
    </row>
    <row r="372" spans="1:6" ht="74.25" customHeight="1">
      <c r="A372" s="69" t="s">
        <v>7</v>
      </c>
      <c r="B372" s="70" t="s">
        <v>563</v>
      </c>
      <c r="C372" s="74" t="s">
        <v>151</v>
      </c>
      <c r="D372" s="72">
        <v>2</v>
      </c>
      <c r="E372" s="46">
        <v>0</v>
      </c>
      <c r="F372" s="73">
        <f t="shared" si="20"/>
        <v>0</v>
      </c>
    </row>
    <row r="373" spans="1:6" ht="56.25">
      <c r="A373" s="82" t="s">
        <v>8</v>
      </c>
      <c r="B373" s="84" t="s">
        <v>564</v>
      </c>
      <c r="C373" s="90" t="s">
        <v>151</v>
      </c>
      <c r="D373" s="72">
        <v>3</v>
      </c>
      <c r="E373" s="46">
        <v>0</v>
      </c>
      <c r="F373" s="73">
        <f t="shared" si="20"/>
        <v>0</v>
      </c>
    </row>
    <row r="374" spans="1:6" ht="45">
      <c r="A374" s="82" t="s">
        <v>9</v>
      </c>
      <c r="B374" s="84" t="s">
        <v>565</v>
      </c>
      <c r="C374" s="85" t="s">
        <v>151</v>
      </c>
      <c r="D374" s="72">
        <v>2</v>
      </c>
      <c r="E374" s="46">
        <v>0</v>
      </c>
      <c r="F374" s="73">
        <f t="shared" si="20"/>
        <v>0</v>
      </c>
    </row>
    <row r="375" spans="1:6" ht="33.75">
      <c r="A375" s="82" t="s">
        <v>12</v>
      </c>
      <c r="B375" s="84" t="s">
        <v>566</v>
      </c>
      <c r="C375" s="85" t="s">
        <v>151</v>
      </c>
      <c r="D375" s="72">
        <v>2</v>
      </c>
      <c r="E375" s="46">
        <v>0</v>
      </c>
      <c r="F375" s="73">
        <f t="shared" si="20"/>
        <v>0</v>
      </c>
    </row>
    <row r="376" spans="1:6" ht="78.75">
      <c r="A376" s="82" t="s">
        <v>93</v>
      </c>
      <c r="B376" s="84" t="s">
        <v>567</v>
      </c>
      <c r="C376" s="85" t="s">
        <v>151</v>
      </c>
      <c r="D376" s="72">
        <v>2</v>
      </c>
      <c r="E376" s="46">
        <v>0</v>
      </c>
      <c r="F376" s="73">
        <f t="shared" si="20"/>
        <v>0</v>
      </c>
    </row>
    <row r="377" spans="1:6" ht="45">
      <c r="A377" s="82" t="s">
        <v>13</v>
      </c>
      <c r="B377" s="84" t="s">
        <v>568</v>
      </c>
      <c r="C377" s="85" t="s">
        <v>151</v>
      </c>
      <c r="D377" s="72">
        <v>1</v>
      </c>
      <c r="E377" s="46">
        <v>0</v>
      </c>
      <c r="F377" s="73">
        <f t="shared" si="20"/>
        <v>0</v>
      </c>
    </row>
    <row r="378" spans="1:6" ht="15" customHeight="1">
      <c r="A378" s="153" t="s">
        <v>552</v>
      </c>
      <c r="B378" s="154"/>
      <c r="C378" s="154"/>
      <c r="D378" s="154"/>
      <c r="E378" s="154"/>
      <c r="F378" s="61">
        <f>F379+F384</f>
        <v>0</v>
      </c>
    </row>
    <row r="379" spans="1:6">
      <c r="A379" s="62" t="s">
        <v>3</v>
      </c>
      <c r="B379" s="63" t="s">
        <v>162</v>
      </c>
      <c r="C379" s="64"/>
      <c r="D379" s="67"/>
      <c r="E379" s="68"/>
      <c r="F379" s="68">
        <f>SUM(F380:F383)</f>
        <v>0</v>
      </c>
    </row>
    <row r="380" spans="1:6" ht="45">
      <c r="A380" s="82" t="s">
        <v>4</v>
      </c>
      <c r="B380" s="70" t="s">
        <v>297</v>
      </c>
      <c r="C380" s="71" t="s">
        <v>151</v>
      </c>
      <c r="D380" s="72">
        <v>1</v>
      </c>
      <c r="E380" s="46">
        <v>0</v>
      </c>
      <c r="F380" s="73">
        <f t="shared" ref="F380:F383" si="21">IF(ISNUMBER(D380),ROUND(D380*E380,2),"")</f>
        <v>0</v>
      </c>
    </row>
    <row r="381" spans="1:6" ht="22.5">
      <c r="A381" s="82" t="s">
        <v>5</v>
      </c>
      <c r="B381" s="70" t="s">
        <v>298</v>
      </c>
      <c r="C381" s="71" t="s">
        <v>151</v>
      </c>
      <c r="D381" s="72">
        <v>1</v>
      </c>
      <c r="E381" s="46">
        <v>0</v>
      </c>
      <c r="F381" s="73">
        <f t="shared" si="21"/>
        <v>0</v>
      </c>
    </row>
    <row r="382" spans="1:6" ht="33.75">
      <c r="A382" s="82" t="s">
        <v>7</v>
      </c>
      <c r="B382" s="70" t="s">
        <v>272</v>
      </c>
      <c r="C382" s="71" t="s">
        <v>151</v>
      </c>
      <c r="D382" s="72">
        <v>1</v>
      </c>
      <c r="E382" s="46">
        <v>0</v>
      </c>
      <c r="F382" s="73">
        <f t="shared" si="21"/>
        <v>0</v>
      </c>
    </row>
    <row r="383" spans="1:6" ht="22.5">
      <c r="A383" s="82" t="s">
        <v>8</v>
      </c>
      <c r="B383" s="70" t="s">
        <v>302</v>
      </c>
      <c r="C383" s="71" t="s">
        <v>151</v>
      </c>
      <c r="D383" s="72">
        <v>1</v>
      </c>
      <c r="E383" s="46">
        <v>0</v>
      </c>
      <c r="F383" s="73">
        <f t="shared" si="21"/>
        <v>0</v>
      </c>
    </row>
    <row r="384" spans="1:6">
      <c r="A384" s="62" t="s">
        <v>10</v>
      </c>
      <c r="B384" s="63" t="s">
        <v>227</v>
      </c>
      <c r="C384" s="64"/>
      <c r="D384" s="67"/>
      <c r="E384" s="68"/>
      <c r="F384" s="68">
        <f>SUM(F385:F388)</f>
        <v>0</v>
      </c>
    </row>
    <row r="385" spans="1:6" ht="22.5">
      <c r="A385" s="82" t="s">
        <v>4</v>
      </c>
      <c r="B385" s="70" t="s">
        <v>581</v>
      </c>
      <c r="C385" s="71" t="s">
        <v>223</v>
      </c>
      <c r="D385" s="72">
        <v>1</v>
      </c>
      <c r="E385" s="46">
        <v>0</v>
      </c>
      <c r="F385" s="73">
        <f t="shared" ref="F385:F388" si="22">IF(ISNUMBER(D385),ROUND(D385*E385,2),"")</f>
        <v>0</v>
      </c>
    </row>
    <row r="386" spans="1:6" ht="22.5">
      <c r="A386" s="82" t="s">
        <v>5</v>
      </c>
      <c r="B386" s="70" t="s">
        <v>599</v>
      </c>
      <c r="C386" s="71" t="s">
        <v>223</v>
      </c>
      <c r="D386" s="72">
        <v>1</v>
      </c>
      <c r="E386" s="46">
        <v>0</v>
      </c>
      <c r="F386" s="73">
        <f t="shared" si="22"/>
        <v>0</v>
      </c>
    </row>
    <row r="387" spans="1:6">
      <c r="A387" s="82" t="s">
        <v>7</v>
      </c>
      <c r="B387" s="70" t="s">
        <v>300</v>
      </c>
      <c r="C387" s="71" t="s">
        <v>299</v>
      </c>
      <c r="D387" s="72">
        <v>120</v>
      </c>
      <c r="E387" s="46">
        <v>0</v>
      </c>
      <c r="F387" s="73">
        <f t="shared" si="22"/>
        <v>0</v>
      </c>
    </row>
    <row r="388" spans="1:6" ht="22.5">
      <c r="A388" s="82" t="s">
        <v>8</v>
      </c>
      <c r="B388" s="70" t="s">
        <v>273</v>
      </c>
      <c r="C388" s="71" t="s">
        <v>223</v>
      </c>
      <c r="D388" s="72">
        <v>1</v>
      </c>
      <c r="E388" s="46">
        <v>0</v>
      </c>
      <c r="F388" s="73">
        <f t="shared" si="22"/>
        <v>0</v>
      </c>
    </row>
    <row r="389" spans="1:6">
      <c r="A389" s="155" t="s">
        <v>582</v>
      </c>
      <c r="B389" s="155"/>
      <c r="C389" s="155"/>
      <c r="D389" s="155"/>
      <c r="E389" s="155"/>
      <c r="F389" s="155"/>
    </row>
    <row r="390" spans="1:6">
      <c r="A390" s="63" t="s">
        <v>539</v>
      </c>
      <c r="B390" s="63" t="s">
        <v>419</v>
      </c>
      <c r="C390" s="63"/>
      <c r="D390" s="114"/>
      <c r="E390" s="115"/>
      <c r="F390" s="116">
        <f>F391+F396</f>
        <v>0</v>
      </c>
    </row>
    <row r="391" spans="1:6">
      <c r="A391" s="132" t="s">
        <v>583</v>
      </c>
      <c r="B391" s="63" t="s">
        <v>420</v>
      </c>
      <c r="C391" s="63"/>
      <c r="D391" s="114"/>
      <c r="E391" s="115"/>
      <c r="F391" s="116">
        <f>SUM(F392:F395)</f>
        <v>0</v>
      </c>
    </row>
    <row r="392" spans="1:6" ht="22.5">
      <c r="A392" s="85" t="s">
        <v>421</v>
      </c>
      <c r="B392" s="117" t="s">
        <v>422</v>
      </c>
      <c r="C392" s="85" t="s">
        <v>423</v>
      </c>
      <c r="D392" s="118">
        <v>420</v>
      </c>
      <c r="E392" s="50">
        <v>0</v>
      </c>
      <c r="F392" s="119">
        <f t="shared" ref="F392:F395" si="23">IF(ISNUMBER(D392),ROUND(D392*E392,2),"")</f>
        <v>0</v>
      </c>
    </row>
    <row r="393" spans="1:6" ht="22.5">
      <c r="A393" s="85" t="s">
        <v>424</v>
      </c>
      <c r="B393" s="117" t="s">
        <v>425</v>
      </c>
      <c r="C393" s="85" t="s">
        <v>423</v>
      </c>
      <c r="D393" s="118">
        <v>450</v>
      </c>
      <c r="E393" s="50">
        <v>0</v>
      </c>
      <c r="F393" s="119">
        <f t="shared" si="23"/>
        <v>0</v>
      </c>
    </row>
    <row r="394" spans="1:6" ht="22.5">
      <c r="A394" s="85" t="s">
        <v>426</v>
      </c>
      <c r="B394" s="120" t="s">
        <v>427</v>
      </c>
      <c r="C394" s="85" t="s">
        <v>151</v>
      </c>
      <c r="D394" s="112">
        <v>20</v>
      </c>
      <c r="E394" s="52">
        <v>0</v>
      </c>
      <c r="F394" s="119">
        <f t="shared" si="23"/>
        <v>0</v>
      </c>
    </row>
    <row r="395" spans="1:6">
      <c r="A395" s="85"/>
      <c r="B395" s="120" t="s">
        <v>428</v>
      </c>
      <c r="C395" s="85" t="s">
        <v>151</v>
      </c>
      <c r="D395" s="112">
        <v>8</v>
      </c>
      <c r="E395" s="52">
        <v>0</v>
      </c>
      <c r="F395" s="119">
        <f t="shared" si="23"/>
        <v>0</v>
      </c>
    </row>
    <row r="396" spans="1:6">
      <c r="A396" s="132" t="s">
        <v>584</v>
      </c>
      <c r="B396" s="63" t="s">
        <v>429</v>
      </c>
      <c r="C396" s="63"/>
      <c r="D396" s="114"/>
      <c r="E396" s="115"/>
      <c r="F396" s="116">
        <f>SUM(F397:F403)</f>
        <v>0</v>
      </c>
    </row>
    <row r="397" spans="1:6" ht="33.75">
      <c r="A397" s="121" t="s">
        <v>430</v>
      </c>
      <c r="B397" s="122" t="s">
        <v>431</v>
      </c>
      <c r="C397" s="123" t="s">
        <v>151</v>
      </c>
      <c r="D397" s="118">
        <v>2</v>
      </c>
      <c r="E397" s="51">
        <v>0</v>
      </c>
      <c r="F397" s="124">
        <f t="shared" ref="F397:F403" si="24">IF(ISNUMBER(D397),ROUND(D397*E397,2),"")</f>
        <v>0</v>
      </c>
    </row>
    <row r="398" spans="1:6" ht="22.5">
      <c r="A398" s="125" t="s">
        <v>432</v>
      </c>
      <c r="B398" s="120" t="s">
        <v>433</v>
      </c>
      <c r="C398" s="125" t="s">
        <v>434</v>
      </c>
      <c r="D398" s="112">
        <v>80</v>
      </c>
      <c r="E398" s="52">
        <v>0</v>
      </c>
      <c r="F398" s="124">
        <f t="shared" si="24"/>
        <v>0</v>
      </c>
    </row>
    <row r="399" spans="1:6" ht="22.5">
      <c r="A399" s="125" t="s">
        <v>435</v>
      </c>
      <c r="B399" s="120" t="s">
        <v>436</v>
      </c>
      <c r="C399" s="125" t="s">
        <v>434</v>
      </c>
      <c r="D399" s="112">
        <v>10</v>
      </c>
      <c r="E399" s="49">
        <v>0</v>
      </c>
      <c r="F399" s="124">
        <f t="shared" si="24"/>
        <v>0</v>
      </c>
    </row>
    <row r="400" spans="1:6" ht="22.5">
      <c r="A400" s="125" t="s">
        <v>437</v>
      </c>
      <c r="B400" s="120" t="s">
        <v>438</v>
      </c>
      <c r="C400" s="125" t="s">
        <v>423</v>
      </c>
      <c r="D400" s="112">
        <v>15</v>
      </c>
      <c r="E400" s="52">
        <v>0</v>
      </c>
      <c r="F400" s="124">
        <f t="shared" si="24"/>
        <v>0</v>
      </c>
    </row>
    <row r="401" spans="1:6" ht="22.5">
      <c r="A401" s="121" t="s">
        <v>439</v>
      </c>
      <c r="B401" s="122" t="s">
        <v>571</v>
      </c>
      <c r="C401" s="121" t="s">
        <v>423</v>
      </c>
      <c r="D401" s="75">
        <v>5</v>
      </c>
      <c r="E401" s="47">
        <v>0</v>
      </c>
      <c r="F401" s="124">
        <f t="shared" si="24"/>
        <v>0</v>
      </c>
    </row>
    <row r="402" spans="1:6" ht="22.5">
      <c r="A402" s="121" t="s">
        <v>437</v>
      </c>
      <c r="B402" s="122" t="s">
        <v>440</v>
      </c>
      <c r="C402" s="121" t="s">
        <v>423</v>
      </c>
      <c r="D402" s="75">
        <v>5</v>
      </c>
      <c r="E402" s="47">
        <v>0</v>
      </c>
      <c r="F402" s="124">
        <f t="shared" si="24"/>
        <v>0</v>
      </c>
    </row>
    <row r="403" spans="1:6">
      <c r="A403" s="121" t="s">
        <v>441</v>
      </c>
      <c r="B403" s="122" t="s">
        <v>442</v>
      </c>
      <c r="C403" s="121" t="s">
        <v>151</v>
      </c>
      <c r="D403" s="75">
        <v>2</v>
      </c>
      <c r="E403" s="53">
        <v>0</v>
      </c>
      <c r="F403" s="124">
        <f t="shared" si="24"/>
        <v>0</v>
      </c>
    </row>
    <row r="404" spans="1:6">
      <c r="A404" s="63" t="s">
        <v>540</v>
      </c>
      <c r="B404" s="63" t="s">
        <v>59</v>
      </c>
      <c r="C404" s="63"/>
      <c r="D404" s="114"/>
      <c r="E404" s="115"/>
      <c r="F404" s="116">
        <f>F405+F411+F413+F415+F420+F423</f>
        <v>0</v>
      </c>
    </row>
    <row r="405" spans="1:6">
      <c r="A405" s="133" t="s">
        <v>585</v>
      </c>
      <c r="B405" s="63" t="s">
        <v>443</v>
      </c>
      <c r="C405" s="63"/>
      <c r="D405" s="114"/>
      <c r="E405" s="115"/>
      <c r="F405" s="116">
        <f>SUM(F406:F410)</f>
        <v>0</v>
      </c>
    </row>
    <row r="406" spans="1:6" ht="22.5">
      <c r="A406" s="85" t="s">
        <v>444</v>
      </c>
      <c r="B406" s="120" t="s">
        <v>572</v>
      </c>
      <c r="C406" s="85" t="s">
        <v>445</v>
      </c>
      <c r="D406" s="118">
        <v>810</v>
      </c>
      <c r="E406" s="52">
        <v>0</v>
      </c>
      <c r="F406" s="119">
        <f t="shared" ref="F406:F410" si="25">IF(ISNUMBER(D406),ROUND(D406*E406,2),"")</f>
        <v>0</v>
      </c>
    </row>
    <row r="407" spans="1:6" ht="45">
      <c r="A407" s="1" t="s">
        <v>446</v>
      </c>
      <c r="B407" s="3" t="s">
        <v>447</v>
      </c>
      <c r="C407" s="85" t="s">
        <v>445</v>
      </c>
      <c r="D407" s="118">
        <v>1136</v>
      </c>
      <c r="E407" s="52">
        <v>0</v>
      </c>
      <c r="F407" s="119">
        <f t="shared" si="25"/>
        <v>0</v>
      </c>
    </row>
    <row r="408" spans="1:6" ht="45">
      <c r="A408" s="85" t="s">
        <v>448</v>
      </c>
      <c r="B408" s="120" t="s">
        <v>449</v>
      </c>
      <c r="C408" s="85" t="s">
        <v>445</v>
      </c>
      <c r="D408" s="118">
        <v>45</v>
      </c>
      <c r="E408" s="49">
        <v>0</v>
      </c>
      <c r="F408" s="119">
        <f t="shared" si="25"/>
        <v>0</v>
      </c>
    </row>
    <row r="409" spans="1:6" ht="45">
      <c r="A409" s="85" t="s">
        <v>450</v>
      </c>
      <c r="B409" s="3" t="s">
        <v>451</v>
      </c>
      <c r="C409" s="85" t="s">
        <v>60</v>
      </c>
      <c r="D409" s="118">
        <v>750</v>
      </c>
      <c r="E409" s="49">
        <v>0</v>
      </c>
      <c r="F409" s="119">
        <f t="shared" si="25"/>
        <v>0</v>
      </c>
    </row>
    <row r="410" spans="1:6" ht="22.5">
      <c r="A410" s="85" t="s">
        <v>452</v>
      </c>
      <c r="B410" s="120" t="s">
        <v>453</v>
      </c>
      <c r="C410" s="85" t="s">
        <v>445</v>
      </c>
      <c r="D410" s="118">
        <v>5</v>
      </c>
      <c r="E410" s="52">
        <v>0</v>
      </c>
      <c r="F410" s="119">
        <f t="shared" si="25"/>
        <v>0</v>
      </c>
    </row>
    <row r="411" spans="1:6">
      <c r="A411" s="63" t="s">
        <v>586</v>
      </c>
      <c r="B411" s="63" t="s">
        <v>454</v>
      </c>
      <c r="C411" s="63"/>
      <c r="D411" s="114"/>
      <c r="E411" s="115"/>
      <c r="F411" s="116">
        <f>F412</f>
        <v>0</v>
      </c>
    </row>
    <row r="412" spans="1:6" ht="22.5">
      <c r="A412" s="85" t="s">
        <v>455</v>
      </c>
      <c r="B412" s="120" t="s">
        <v>456</v>
      </c>
      <c r="C412" s="85" t="s">
        <v>434</v>
      </c>
      <c r="D412" s="118">
        <v>2000</v>
      </c>
      <c r="E412" s="50">
        <v>0</v>
      </c>
      <c r="F412" s="119">
        <f t="shared" ref="F412" si="26">IF(ISNUMBER(D412),ROUND(D412*E412,2),"")</f>
        <v>0</v>
      </c>
    </row>
    <row r="413" spans="1:6">
      <c r="A413" s="63" t="s">
        <v>587</v>
      </c>
      <c r="B413" s="63" t="s">
        <v>457</v>
      </c>
      <c r="C413" s="63"/>
      <c r="D413" s="114"/>
      <c r="E413" s="115"/>
      <c r="F413" s="116">
        <f>F414</f>
        <v>0</v>
      </c>
    </row>
    <row r="414" spans="1:6" ht="22.5">
      <c r="A414" s="1" t="s">
        <v>458</v>
      </c>
      <c r="B414" s="3" t="s">
        <v>459</v>
      </c>
      <c r="C414" s="85" t="s">
        <v>434</v>
      </c>
      <c r="D414" s="118">
        <v>2000</v>
      </c>
      <c r="E414" s="50">
        <v>0</v>
      </c>
      <c r="F414" s="119">
        <f t="shared" ref="F414" si="27">IF(ISNUMBER(D414),ROUND(D414*E414,2),"")</f>
        <v>0</v>
      </c>
    </row>
    <row r="415" spans="1:6">
      <c r="A415" s="63" t="s">
        <v>588</v>
      </c>
      <c r="B415" s="63" t="s">
        <v>460</v>
      </c>
      <c r="C415" s="63"/>
      <c r="D415" s="114"/>
      <c r="E415" s="115"/>
      <c r="F415" s="116">
        <f>SUM(F416:F419)</f>
        <v>0</v>
      </c>
    </row>
    <row r="416" spans="1:6" ht="22.5">
      <c r="A416" s="85" t="s">
        <v>461</v>
      </c>
      <c r="B416" s="120" t="s">
        <v>573</v>
      </c>
      <c r="C416" s="85" t="s">
        <v>445</v>
      </c>
      <c r="D416" s="112">
        <v>373</v>
      </c>
      <c r="E416" s="49">
        <v>0</v>
      </c>
      <c r="F416" s="119">
        <f t="shared" ref="F416:F419" si="28">IF(ISNUMBER(D416),ROUND(D416*E416,2),"")</f>
        <v>0</v>
      </c>
    </row>
    <row r="417" spans="1:7" ht="33.75">
      <c r="A417" s="85" t="s">
        <v>462</v>
      </c>
      <c r="B417" s="120" t="s">
        <v>463</v>
      </c>
      <c r="C417" s="85" t="s">
        <v>445</v>
      </c>
      <c r="D417" s="112">
        <v>80</v>
      </c>
      <c r="E417" s="52">
        <v>0</v>
      </c>
      <c r="F417" s="119">
        <f t="shared" si="28"/>
        <v>0</v>
      </c>
    </row>
    <row r="418" spans="1:7" ht="78.75">
      <c r="A418" s="1" t="s">
        <v>464</v>
      </c>
      <c r="B418" s="3" t="s">
        <v>465</v>
      </c>
      <c r="C418" s="85" t="s">
        <v>445</v>
      </c>
      <c r="D418" s="112">
        <v>941</v>
      </c>
      <c r="E418" s="52">
        <v>0</v>
      </c>
      <c r="F418" s="119">
        <f t="shared" si="28"/>
        <v>0</v>
      </c>
      <c r="G418" s="126"/>
    </row>
    <row r="419" spans="1:7" ht="22.5">
      <c r="A419" s="85" t="s">
        <v>466</v>
      </c>
      <c r="B419" s="120" t="s">
        <v>467</v>
      </c>
      <c r="C419" s="85" t="s">
        <v>434</v>
      </c>
      <c r="D419" s="118">
        <v>2000</v>
      </c>
      <c r="E419" s="52">
        <v>0</v>
      </c>
      <c r="F419" s="119">
        <f t="shared" si="28"/>
        <v>0</v>
      </c>
    </row>
    <row r="420" spans="1:7">
      <c r="A420" s="63" t="s">
        <v>589</v>
      </c>
      <c r="B420" s="63" t="s">
        <v>468</v>
      </c>
      <c r="C420" s="63"/>
      <c r="D420" s="114"/>
      <c r="E420" s="115"/>
      <c r="F420" s="116">
        <f>SUM(F421:F422)</f>
        <v>0</v>
      </c>
    </row>
    <row r="421" spans="1:7" ht="22.5">
      <c r="A421" s="85" t="s">
        <v>469</v>
      </c>
      <c r="B421" s="120" t="s">
        <v>470</v>
      </c>
      <c r="C421" s="85" t="s">
        <v>434</v>
      </c>
      <c r="D421" s="118">
        <v>1100</v>
      </c>
      <c r="E421" s="50">
        <v>0</v>
      </c>
      <c r="F421" s="119">
        <f t="shared" ref="F421:F422" si="29">IF(ISNUMBER(D421),ROUND(D421*E421,2),"")</f>
        <v>0</v>
      </c>
    </row>
    <row r="422" spans="1:7">
      <c r="A422" s="85" t="s">
        <v>471</v>
      </c>
      <c r="B422" s="120" t="s">
        <v>472</v>
      </c>
      <c r="C422" s="85" t="s">
        <v>434</v>
      </c>
      <c r="D422" s="112">
        <v>1100</v>
      </c>
      <c r="E422" s="52">
        <v>0</v>
      </c>
      <c r="F422" s="119">
        <f t="shared" si="29"/>
        <v>0</v>
      </c>
    </row>
    <row r="423" spans="1:7">
      <c r="A423" s="63" t="s">
        <v>590</v>
      </c>
      <c r="B423" s="63" t="s">
        <v>473</v>
      </c>
      <c r="C423" s="63"/>
      <c r="D423" s="114"/>
      <c r="E423" s="115"/>
      <c r="F423" s="116">
        <f>SUM(F424:F428)</f>
        <v>0</v>
      </c>
    </row>
    <row r="424" spans="1:7">
      <c r="A424" s="85" t="s">
        <v>474</v>
      </c>
      <c r="B424" s="120" t="s">
        <v>574</v>
      </c>
      <c r="C424" s="85" t="s">
        <v>475</v>
      </c>
      <c r="D424" s="118">
        <f>SUM(D426:D428)</f>
        <v>1676.5</v>
      </c>
      <c r="E424" s="50">
        <v>0</v>
      </c>
      <c r="F424" s="119">
        <f t="shared" ref="F424:F428" si="30">IF(ISNUMBER(D424),ROUND(D424*E424,2),"")</f>
        <v>0</v>
      </c>
    </row>
    <row r="425" spans="1:7" ht="22.5">
      <c r="A425" s="85" t="s">
        <v>476</v>
      </c>
      <c r="B425" s="120" t="s">
        <v>477</v>
      </c>
      <c r="C425" s="85" t="s">
        <v>445</v>
      </c>
      <c r="D425" s="118">
        <v>615</v>
      </c>
      <c r="E425" s="50">
        <v>0</v>
      </c>
      <c r="F425" s="119">
        <f t="shared" si="30"/>
        <v>0</v>
      </c>
    </row>
    <row r="426" spans="1:7">
      <c r="A426" s="85" t="s">
        <v>478</v>
      </c>
      <c r="B426" s="120" t="s">
        <v>575</v>
      </c>
      <c r="C426" s="85" t="s">
        <v>475</v>
      </c>
      <c r="D426" s="118">
        <v>1664</v>
      </c>
      <c r="E426" s="50">
        <v>0</v>
      </c>
      <c r="F426" s="119">
        <f t="shared" si="30"/>
        <v>0</v>
      </c>
    </row>
    <row r="427" spans="1:7" ht="22.5">
      <c r="A427" s="85" t="s">
        <v>479</v>
      </c>
      <c r="B427" s="120" t="s">
        <v>480</v>
      </c>
      <c r="C427" s="85" t="s">
        <v>475</v>
      </c>
      <c r="D427" s="118">
        <v>5</v>
      </c>
      <c r="E427" s="50">
        <v>0</v>
      </c>
      <c r="F427" s="119">
        <f t="shared" si="30"/>
        <v>0</v>
      </c>
    </row>
    <row r="428" spans="1:7" ht="22.5">
      <c r="A428" s="85" t="s">
        <v>481</v>
      </c>
      <c r="B428" s="120" t="s">
        <v>482</v>
      </c>
      <c r="C428" s="85" t="s">
        <v>475</v>
      </c>
      <c r="D428" s="112">
        <v>7.5</v>
      </c>
      <c r="E428" s="52">
        <v>0</v>
      </c>
      <c r="F428" s="119">
        <f t="shared" si="30"/>
        <v>0</v>
      </c>
    </row>
    <row r="429" spans="1:7">
      <c r="A429" s="63" t="s">
        <v>541</v>
      </c>
      <c r="B429" s="63" t="s">
        <v>483</v>
      </c>
      <c r="C429" s="63"/>
      <c r="D429" s="114"/>
      <c r="E429" s="115"/>
      <c r="F429" s="116">
        <f>F430+F434+F437</f>
        <v>0</v>
      </c>
    </row>
    <row r="430" spans="1:7">
      <c r="A430" s="63" t="s">
        <v>591</v>
      </c>
      <c r="B430" s="63" t="s">
        <v>484</v>
      </c>
      <c r="C430" s="63"/>
      <c r="D430" s="114"/>
      <c r="E430" s="115"/>
      <c r="F430" s="116">
        <f>SUM(F431:F433)</f>
        <v>0</v>
      </c>
    </row>
    <row r="431" spans="1:7" ht="67.5">
      <c r="A431" s="1" t="s">
        <v>485</v>
      </c>
      <c r="B431" s="3" t="s">
        <v>486</v>
      </c>
      <c r="C431" s="85" t="s">
        <v>445</v>
      </c>
      <c r="D431" s="118">
        <v>870</v>
      </c>
      <c r="E431" s="50">
        <v>0</v>
      </c>
      <c r="F431" s="119">
        <f t="shared" ref="F431:F433" si="31">IF(ISNUMBER(D431),ROUND(D431*E431,2),"")</f>
        <v>0</v>
      </c>
    </row>
    <row r="432" spans="1:7" ht="22.5">
      <c r="A432" s="85"/>
      <c r="B432" s="120" t="s">
        <v>487</v>
      </c>
      <c r="C432" s="85" t="s">
        <v>434</v>
      </c>
      <c r="D432" s="118">
        <v>2030</v>
      </c>
      <c r="E432" s="50">
        <v>0</v>
      </c>
      <c r="F432" s="119">
        <f t="shared" si="31"/>
        <v>0</v>
      </c>
    </row>
    <row r="433" spans="1:6" ht="33.75">
      <c r="A433" s="85"/>
      <c r="B433" s="84" t="s">
        <v>488</v>
      </c>
      <c r="C433" s="85" t="s">
        <v>434</v>
      </c>
      <c r="D433" s="118">
        <v>2030</v>
      </c>
      <c r="E433" s="52">
        <v>0</v>
      </c>
      <c r="F433" s="119">
        <f t="shared" si="31"/>
        <v>0</v>
      </c>
    </row>
    <row r="434" spans="1:6">
      <c r="A434" s="63" t="s">
        <v>592</v>
      </c>
      <c r="B434" s="63" t="s">
        <v>489</v>
      </c>
      <c r="C434" s="63"/>
      <c r="D434" s="114"/>
      <c r="E434" s="115"/>
      <c r="F434" s="116">
        <f>SUM(F435:F436)</f>
        <v>0</v>
      </c>
    </row>
    <row r="435" spans="1:6" ht="22.5">
      <c r="A435" s="85"/>
      <c r="B435" s="120" t="s">
        <v>490</v>
      </c>
      <c r="C435" s="85" t="s">
        <v>434</v>
      </c>
      <c r="D435" s="118">
        <v>2030</v>
      </c>
      <c r="E435" s="49">
        <v>0</v>
      </c>
      <c r="F435" s="119">
        <f t="shared" ref="F435:F436" si="32">IF(ISNUMBER(D435),ROUND(D435*E435,2),"")</f>
        <v>0</v>
      </c>
    </row>
    <row r="436" spans="1:6">
      <c r="A436" s="85" t="s">
        <v>491</v>
      </c>
      <c r="B436" s="120" t="s">
        <v>492</v>
      </c>
      <c r="C436" s="85" t="s">
        <v>434</v>
      </c>
      <c r="D436" s="118">
        <v>2030</v>
      </c>
      <c r="E436" s="49">
        <v>0</v>
      </c>
      <c r="F436" s="119">
        <f t="shared" si="32"/>
        <v>0</v>
      </c>
    </row>
    <row r="437" spans="1:6">
      <c r="A437" s="63" t="s">
        <v>593</v>
      </c>
      <c r="B437" s="63" t="s">
        <v>493</v>
      </c>
      <c r="C437" s="63"/>
      <c r="D437" s="114"/>
      <c r="E437" s="115"/>
      <c r="F437" s="116">
        <f>F438</f>
        <v>0</v>
      </c>
    </row>
    <row r="438" spans="1:6" ht="22.5">
      <c r="A438" s="85" t="s">
        <v>494</v>
      </c>
      <c r="B438" s="120" t="s">
        <v>495</v>
      </c>
      <c r="C438" s="85" t="s">
        <v>445</v>
      </c>
      <c r="D438" s="112">
        <v>110</v>
      </c>
      <c r="E438" s="52">
        <v>0</v>
      </c>
      <c r="F438" s="119">
        <f t="shared" ref="F438" si="33">IF(ISNUMBER(D438),ROUND(D438*E438,2),"")</f>
        <v>0</v>
      </c>
    </row>
    <row r="439" spans="1:6">
      <c r="A439" s="63" t="s">
        <v>542</v>
      </c>
      <c r="B439" s="63" t="s">
        <v>85</v>
      </c>
      <c r="C439" s="63"/>
      <c r="D439" s="114"/>
      <c r="E439" s="115"/>
      <c r="F439" s="116">
        <f>F440+F443</f>
        <v>0</v>
      </c>
    </row>
    <row r="440" spans="1:6">
      <c r="A440" s="63" t="s">
        <v>594</v>
      </c>
      <c r="B440" s="63" t="s">
        <v>496</v>
      </c>
      <c r="C440" s="63"/>
      <c r="D440" s="114"/>
      <c r="E440" s="115"/>
      <c r="F440" s="116">
        <f>SUM(F441:F442)</f>
        <v>0</v>
      </c>
    </row>
    <row r="441" spans="1:6" ht="33.75">
      <c r="A441" s="123"/>
      <c r="B441" s="122" t="s">
        <v>497</v>
      </c>
      <c r="C441" s="71" t="s">
        <v>434</v>
      </c>
      <c r="D441" s="75">
        <v>50</v>
      </c>
      <c r="E441" s="51">
        <v>0</v>
      </c>
      <c r="F441" s="119">
        <f t="shared" ref="F441:F442" si="34">IF(ISNUMBER(D441),ROUND(D441*E441,2),"")</f>
        <v>0</v>
      </c>
    </row>
    <row r="442" spans="1:6" ht="22.5">
      <c r="A442" s="85"/>
      <c r="B442" s="120" t="s">
        <v>576</v>
      </c>
      <c r="C442" s="85" t="s">
        <v>423</v>
      </c>
      <c r="D442" s="112">
        <v>220</v>
      </c>
      <c r="E442" s="50">
        <v>0</v>
      </c>
      <c r="F442" s="119">
        <f t="shared" si="34"/>
        <v>0</v>
      </c>
    </row>
    <row r="443" spans="1:6">
      <c r="A443" s="63" t="s">
        <v>595</v>
      </c>
      <c r="B443" s="63" t="s">
        <v>498</v>
      </c>
      <c r="C443" s="63"/>
      <c r="D443" s="114"/>
      <c r="E443" s="115"/>
      <c r="F443" s="116">
        <f>SUM(F444:F447)</f>
        <v>0</v>
      </c>
    </row>
    <row r="444" spans="1:6" ht="22.5">
      <c r="A444" s="85" t="s">
        <v>499</v>
      </c>
      <c r="B444" s="120" t="s">
        <v>500</v>
      </c>
      <c r="C444" s="85" t="s">
        <v>423</v>
      </c>
      <c r="D444" s="118">
        <v>50</v>
      </c>
      <c r="E444" s="50">
        <v>0</v>
      </c>
      <c r="F444" s="119">
        <f t="shared" ref="F444:F447" si="35">IF(ISNUMBER(D444),ROUND(D444*E444,2),"")</f>
        <v>0</v>
      </c>
    </row>
    <row r="445" spans="1:6" ht="22.5">
      <c r="A445" s="85" t="s">
        <v>501</v>
      </c>
      <c r="B445" s="122" t="s">
        <v>502</v>
      </c>
      <c r="C445" s="85" t="s">
        <v>423</v>
      </c>
      <c r="D445" s="118">
        <v>7</v>
      </c>
      <c r="E445" s="50">
        <v>0</v>
      </c>
      <c r="F445" s="119">
        <f t="shared" si="35"/>
        <v>0</v>
      </c>
    </row>
    <row r="446" spans="1:6" ht="33.75">
      <c r="A446" s="85">
        <v>45214</v>
      </c>
      <c r="B446" s="120" t="s">
        <v>503</v>
      </c>
      <c r="C446" s="85" t="s">
        <v>151</v>
      </c>
      <c r="D446" s="118">
        <v>2</v>
      </c>
      <c r="E446" s="50">
        <v>0</v>
      </c>
      <c r="F446" s="119">
        <f t="shared" si="35"/>
        <v>0</v>
      </c>
    </row>
    <row r="447" spans="1:6" ht="33.75">
      <c r="A447" s="85" t="s">
        <v>504</v>
      </c>
      <c r="B447" s="120" t="s">
        <v>505</v>
      </c>
      <c r="C447" s="85" t="s">
        <v>151</v>
      </c>
      <c r="D447" s="118">
        <v>8</v>
      </c>
      <c r="E447" s="50">
        <v>0</v>
      </c>
      <c r="F447" s="119">
        <f t="shared" si="35"/>
        <v>0</v>
      </c>
    </row>
    <row r="448" spans="1:6">
      <c r="A448" s="63" t="s">
        <v>543</v>
      </c>
      <c r="B448" s="63" t="s">
        <v>506</v>
      </c>
      <c r="C448" s="63"/>
      <c r="D448" s="114"/>
      <c r="E448" s="115"/>
      <c r="F448" s="116">
        <f>F449+F454</f>
        <v>0</v>
      </c>
    </row>
    <row r="449" spans="1:7">
      <c r="A449" s="63" t="s">
        <v>596</v>
      </c>
      <c r="B449" s="63" t="s">
        <v>507</v>
      </c>
      <c r="C449" s="63"/>
      <c r="D449" s="114"/>
      <c r="E449" s="115"/>
      <c r="F449" s="116">
        <f>SUM(F450:F453)</f>
        <v>0</v>
      </c>
    </row>
    <row r="450" spans="1:7" ht="22.5">
      <c r="A450" s="85" t="s">
        <v>508</v>
      </c>
      <c r="B450" s="120" t="s">
        <v>509</v>
      </c>
      <c r="C450" s="85" t="s">
        <v>151</v>
      </c>
      <c r="D450" s="118">
        <v>1</v>
      </c>
      <c r="E450" s="50">
        <v>0</v>
      </c>
      <c r="F450" s="119">
        <f t="shared" ref="F450:F453" si="36">IF(ISNUMBER(D450),ROUND(D450*E450,2),"")</f>
        <v>0</v>
      </c>
    </row>
    <row r="451" spans="1:7" ht="33.75">
      <c r="A451" s="85" t="s">
        <v>510</v>
      </c>
      <c r="B451" s="120" t="s">
        <v>511</v>
      </c>
      <c r="C451" s="85" t="s">
        <v>151</v>
      </c>
      <c r="D451" s="118">
        <v>1</v>
      </c>
      <c r="E451" s="50">
        <v>0</v>
      </c>
      <c r="F451" s="119">
        <f t="shared" si="36"/>
        <v>0</v>
      </c>
    </row>
    <row r="452" spans="1:7" ht="33.75">
      <c r="A452" s="85" t="s">
        <v>512</v>
      </c>
      <c r="B452" s="120" t="s">
        <v>513</v>
      </c>
      <c r="C452" s="85" t="s">
        <v>151</v>
      </c>
      <c r="D452" s="118">
        <v>1</v>
      </c>
      <c r="E452" s="50">
        <v>0</v>
      </c>
      <c r="F452" s="119">
        <f t="shared" si="36"/>
        <v>0</v>
      </c>
    </row>
    <row r="453" spans="1:7" ht="33.75">
      <c r="A453" s="85" t="s">
        <v>514</v>
      </c>
      <c r="B453" s="120" t="s">
        <v>515</v>
      </c>
      <c r="C453" s="85" t="s">
        <v>151</v>
      </c>
      <c r="D453" s="118">
        <v>9</v>
      </c>
      <c r="E453" s="50">
        <v>0</v>
      </c>
      <c r="F453" s="119">
        <f t="shared" si="36"/>
        <v>0</v>
      </c>
    </row>
    <row r="454" spans="1:7">
      <c r="A454" s="63" t="s">
        <v>597</v>
      </c>
      <c r="B454" s="63" t="s">
        <v>516</v>
      </c>
      <c r="C454" s="63"/>
      <c r="D454" s="114"/>
      <c r="E454" s="115"/>
      <c r="F454" s="116">
        <f>SUM(F455:F456)</f>
        <v>0</v>
      </c>
    </row>
    <row r="455" spans="1:7" ht="45">
      <c r="A455" s="85" t="s">
        <v>517</v>
      </c>
      <c r="B455" s="120" t="s">
        <v>518</v>
      </c>
      <c r="C455" s="85" t="s">
        <v>423</v>
      </c>
      <c r="D455" s="118">
        <v>5</v>
      </c>
      <c r="E455" s="50">
        <v>0</v>
      </c>
      <c r="F455" s="119">
        <f t="shared" ref="F455:F456" si="37">IF(ISNUMBER(D455),ROUND(D455*E455,2),"")</f>
        <v>0</v>
      </c>
    </row>
    <row r="456" spans="1:7" ht="45">
      <c r="A456" s="85" t="s">
        <v>519</v>
      </c>
      <c r="B456" s="120" t="s">
        <v>520</v>
      </c>
      <c r="C456" s="85" t="s">
        <v>434</v>
      </c>
      <c r="D456" s="118">
        <v>4</v>
      </c>
      <c r="E456" s="50">
        <v>0</v>
      </c>
      <c r="F456" s="119">
        <f t="shared" si="37"/>
        <v>0</v>
      </c>
    </row>
    <row r="457" spans="1:7">
      <c r="A457" s="63" t="s">
        <v>544</v>
      </c>
      <c r="B457" s="63" t="s">
        <v>227</v>
      </c>
      <c r="C457" s="63"/>
      <c r="D457" s="114"/>
      <c r="E457" s="115"/>
      <c r="F457" s="116">
        <f>F458</f>
        <v>0</v>
      </c>
    </row>
    <row r="458" spans="1:7">
      <c r="A458" s="63" t="s">
        <v>598</v>
      </c>
      <c r="B458" s="63" t="s">
        <v>521</v>
      </c>
      <c r="C458" s="63"/>
      <c r="D458" s="114"/>
      <c r="E458" s="115"/>
      <c r="F458" s="116">
        <f>SUM(F459:F466)</f>
        <v>0</v>
      </c>
    </row>
    <row r="459" spans="1:7" ht="93" customHeight="1">
      <c r="A459" s="4"/>
      <c r="B459" s="5" t="s">
        <v>580</v>
      </c>
      <c r="C459" s="6" t="s">
        <v>223</v>
      </c>
      <c r="D459" s="118">
        <v>1</v>
      </c>
      <c r="E459" s="51">
        <v>0</v>
      </c>
      <c r="F459" s="119">
        <f t="shared" ref="F459:F466" si="38">IF(ISNUMBER(D459),ROUND(D459*E459,2),"")</f>
        <v>0</v>
      </c>
      <c r="G459" s="127"/>
    </row>
    <row r="460" spans="1:7" ht="22.5">
      <c r="A460" s="4"/>
      <c r="B460" s="5" t="s">
        <v>522</v>
      </c>
      <c r="C460" s="6" t="s">
        <v>223</v>
      </c>
      <c r="D460" s="112">
        <v>1</v>
      </c>
      <c r="E460" s="52">
        <v>0</v>
      </c>
      <c r="F460" s="119">
        <f t="shared" si="38"/>
        <v>0</v>
      </c>
      <c r="G460" s="127"/>
    </row>
    <row r="461" spans="1:7" ht="22.5">
      <c r="A461" s="4"/>
      <c r="B461" s="5" t="s">
        <v>523</v>
      </c>
      <c r="C461" s="6" t="s">
        <v>223</v>
      </c>
      <c r="D461" s="112">
        <v>1</v>
      </c>
      <c r="E461" s="52">
        <v>0</v>
      </c>
      <c r="F461" s="119">
        <f t="shared" si="38"/>
        <v>0</v>
      </c>
      <c r="G461" s="127"/>
    </row>
    <row r="462" spans="1:7" ht="33.75">
      <c r="A462" s="4"/>
      <c r="B462" s="5" t="s">
        <v>524</v>
      </c>
      <c r="C462" s="6" t="s">
        <v>223</v>
      </c>
      <c r="D462" s="112">
        <v>1</v>
      </c>
      <c r="E462" s="52">
        <v>0</v>
      </c>
      <c r="F462" s="119">
        <f t="shared" si="38"/>
        <v>0</v>
      </c>
      <c r="G462" s="127"/>
    </row>
    <row r="463" spans="1:7" ht="45">
      <c r="A463" s="4"/>
      <c r="B463" s="5" t="s">
        <v>525</v>
      </c>
      <c r="C463" s="6" t="s">
        <v>223</v>
      </c>
      <c r="D463" s="112">
        <v>1</v>
      </c>
      <c r="E463" s="52">
        <v>0</v>
      </c>
      <c r="F463" s="119">
        <f t="shared" si="38"/>
        <v>0</v>
      </c>
      <c r="G463" s="127"/>
    </row>
    <row r="464" spans="1:7" ht="22.5">
      <c r="A464" s="4"/>
      <c r="B464" s="5" t="s">
        <v>526</v>
      </c>
      <c r="C464" s="6" t="s">
        <v>223</v>
      </c>
      <c r="D464" s="112">
        <v>1</v>
      </c>
      <c r="E464" s="52">
        <v>0</v>
      </c>
      <c r="F464" s="119">
        <f t="shared" si="38"/>
        <v>0</v>
      </c>
      <c r="G464" s="127"/>
    </row>
    <row r="465" spans="1:7" ht="22.5">
      <c r="A465" s="4"/>
      <c r="B465" s="5" t="s">
        <v>527</v>
      </c>
      <c r="C465" s="6" t="s">
        <v>223</v>
      </c>
      <c r="D465" s="112">
        <v>1</v>
      </c>
      <c r="E465" s="52">
        <v>0</v>
      </c>
      <c r="F465" s="119">
        <f t="shared" si="38"/>
        <v>0</v>
      </c>
      <c r="G465" s="127"/>
    </row>
    <row r="466" spans="1:7">
      <c r="A466" s="4"/>
      <c r="B466" s="5" t="s">
        <v>300</v>
      </c>
      <c r="C466" s="6" t="s">
        <v>528</v>
      </c>
      <c r="D466" s="112">
        <v>90</v>
      </c>
      <c r="E466" s="52">
        <v>0</v>
      </c>
      <c r="F466" s="119">
        <f t="shared" si="38"/>
        <v>0</v>
      </c>
      <c r="G466" s="127"/>
    </row>
  </sheetData>
  <sheetProtection algorithmName="SHA-512" hashValue="0x8c1IaTtKKXXGs8P++Htp5FXTFvaLitPfrjlkw//fLphUC+TUqvvrVKjoiQZf0iew8++yJZQ290lPYtFSSpmQ==" saltValue="7tN0DbA66zD6S86InSocog==" spinCount="100000" sheet="1" selectLockedCells="1"/>
  <mergeCells count="10">
    <mergeCell ref="A2:E2"/>
    <mergeCell ref="A174:E174"/>
    <mergeCell ref="A389:F389"/>
    <mergeCell ref="A84:E84"/>
    <mergeCell ref="A3:E3"/>
    <mergeCell ref="A191:E191"/>
    <mergeCell ref="A203:E203"/>
    <mergeCell ref="A315:E315"/>
    <mergeCell ref="A369:E369"/>
    <mergeCell ref="A378:E378"/>
  </mergeCells>
  <pageMargins left="0.7" right="0.7" top="0.75" bottom="0.75" header="0.3" footer="0.3"/>
  <pageSetup paperSize="9" scale="90" fitToHeight="0" orientation="portrait"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3</vt:i4>
      </vt:variant>
    </vt:vector>
  </HeadingPairs>
  <TitlesOfParts>
    <vt:vector size="3" baseType="lpstr">
      <vt:lpstr>REKAPITULACIJA</vt:lpstr>
      <vt:lpstr>Uvodna stran</vt:lpstr>
      <vt:lpstr>Popis del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Uporabnik</dc:creator>
  <cp:lastModifiedBy>Lea Sirc</cp:lastModifiedBy>
  <cp:lastPrinted>2022-03-15T07:01:22Z</cp:lastPrinted>
  <dcterms:created xsi:type="dcterms:W3CDTF">2019-11-21T21:15:12Z</dcterms:created>
  <dcterms:modified xsi:type="dcterms:W3CDTF">2022-04-21T06:51:38Z</dcterms:modified>
</cp:coreProperties>
</file>